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30" windowWidth="13935" windowHeight="7770"/>
  </bookViews>
  <sheets>
    <sheet name="入力" sheetId="21" r:id="rId1"/>
    <sheet name="月別計算" sheetId="20" state="hidden" r:id="rId2"/>
  </sheets>
  <definedNames>
    <definedName name="_xlnm.Print_Area" localSheetId="0">入力!$A$1:$P$162</definedName>
  </definedNames>
  <calcPr calcId="145621"/>
</workbook>
</file>

<file path=xl/calcChain.xml><?xml version="1.0" encoding="utf-8"?>
<calcChain xmlns="http://schemas.openxmlformats.org/spreadsheetml/2006/main">
  <c r="F105" i="21" l="1"/>
  <c r="B125" i="21"/>
  <c r="B16" i="21"/>
  <c r="T8" i="21" l="1"/>
  <c r="T9" i="21"/>
  <c r="T10" i="21"/>
  <c r="T11" i="21"/>
  <c r="T12" i="21"/>
  <c r="T13" i="21"/>
  <c r="T14" i="21"/>
  <c r="T15" i="21"/>
  <c r="T7" i="21"/>
  <c r="AK9" i="21" l="1"/>
  <c r="AL9" i="21"/>
  <c r="AM9" i="21"/>
  <c r="AN9" i="21"/>
  <c r="AO9" i="21"/>
  <c r="AP9" i="21"/>
  <c r="AQ9" i="21"/>
  <c r="AR9" i="21"/>
  <c r="AS9" i="21"/>
  <c r="AT9" i="21"/>
  <c r="AU9" i="21"/>
  <c r="AK10" i="21"/>
  <c r="AL10" i="21"/>
  <c r="AM10" i="21"/>
  <c r="AN10" i="21"/>
  <c r="AO10" i="21"/>
  <c r="AP10" i="21"/>
  <c r="AQ10" i="21"/>
  <c r="AR10" i="21"/>
  <c r="AS10" i="21"/>
  <c r="AT10" i="21"/>
  <c r="AU10" i="21"/>
  <c r="AK11" i="21"/>
  <c r="AL11" i="21"/>
  <c r="AM11" i="21"/>
  <c r="AN11" i="21"/>
  <c r="AO11" i="21"/>
  <c r="AP11" i="21"/>
  <c r="AQ11" i="21"/>
  <c r="AR11" i="21"/>
  <c r="AS11" i="21"/>
  <c r="AT11" i="21"/>
  <c r="AU11" i="21"/>
  <c r="AK12" i="21"/>
  <c r="AL12" i="21"/>
  <c r="AM12" i="21"/>
  <c r="AN12" i="21"/>
  <c r="AO12" i="21"/>
  <c r="AP12" i="21"/>
  <c r="AQ12" i="21"/>
  <c r="AR12" i="21"/>
  <c r="AS12" i="21"/>
  <c r="AT12" i="21"/>
  <c r="AU12" i="21"/>
  <c r="AK13" i="21"/>
  <c r="AL13" i="21"/>
  <c r="AM13" i="21"/>
  <c r="AN13" i="21"/>
  <c r="AO13" i="21"/>
  <c r="AP13" i="21"/>
  <c r="AQ13" i="21"/>
  <c r="AR13" i="21"/>
  <c r="AS13" i="21"/>
  <c r="AT13" i="21"/>
  <c r="AU13" i="21"/>
  <c r="AK14" i="21"/>
  <c r="AL14" i="21"/>
  <c r="AM14" i="21"/>
  <c r="AN14" i="21"/>
  <c r="AO14" i="21"/>
  <c r="AP14" i="21"/>
  <c r="AQ14" i="21"/>
  <c r="AR14" i="21"/>
  <c r="AS14" i="21"/>
  <c r="AT14" i="21"/>
  <c r="AU14" i="21"/>
  <c r="AK15" i="21"/>
  <c r="AL15" i="21"/>
  <c r="AM15" i="21"/>
  <c r="AN15" i="21"/>
  <c r="AO15" i="21"/>
  <c r="AP15" i="21"/>
  <c r="AQ15" i="21"/>
  <c r="AR15" i="21"/>
  <c r="AS15" i="21"/>
  <c r="AT15" i="21"/>
  <c r="AU15" i="21"/>
  <c r="AJ9" i="21"/>
  <c r="AJ10" i="21"/>
  <c r="AJ11" i="21"/>
  <c r="AJ12" i="21"/>
  <c r="AJ13" i="21"/>
  <c r="AJ14" i="21"/>
  <c r="AJ15" i="21"/>
  <c r="F106" i="21"/>
  <c r="F107" i="21" s="1"/>
  <c r="F108" i="21" s="1"/>
  <c r="F109" i="21" s="1"/>
  <c r="F110" i="21" s="1"/>
  <c r="F111" i="21" s="1"/>
  <c r="F112" i="21" s="1"/>
  <c r="E105" i="21"/>
  <c r="E106" i="21" s="1"/>
  <c r="E107" i="21" s="1"/>
  <c r="E108" i="21" s="1"/>
  <c r="E109" i="21" s="1"/>
  <c r="E110" i="21" s="1"/>
  <c r="E111" i="21" s="1"/>
  <c r="E112" i="21" s="1"/>
  <c r="C16" i="21"/>
  <c r="A108" i="21" s="1"/>
  <c r="E115" i="21" s="1"/>
  <c r="D105" i="21"/>
  <c r="D106" i="21" s="1"/>
  <c r="U2" i="21"/>
  <c r="X7" i="21" l="1"/>
  <c r="Z7" i="21"/>
  <c r="AB7" i="21"/>
  <c r="AD7" i="21"/>
  <c r="AF7" i="21"/>
  <c r="AH7" i="21"/>
  <c r="Y8" i="21"/>
  <c r="AL8" i="21" s="1"/>
  <c r="AA8" i="21"/>
  <c r="AN8" i="21" s="1"/>
  <c r="AC8" i="21"/>
  <c r="AP8" i="21" s="1"/>
  <c r="AE8" i="21"/>
  <c r="AR8" i="21" s="1"/>
  <c r="AG8" i="21"/>
  <c r="AT8" i="21" s="1"/>
  <c r="X9" i="21"/>
  <c r="Z9" i="21"/>
  <c r="AB9" i="21"/>
  <c r="AD9" i="21"/>
  <c r="AF9" i="21"/>
  <c r="AH9" i="21"/>
  <c r="Y10" i="21"/>
  <c r="AA10" i="21"/>
  <c r="AC10" i="21"/>
  <c r="AE10" i="21"/>
  <c r="AG10" i="21"/>
  <c r="X11" i="21"/>
  <c r="Z11" i="21"/>
  <c r="AB11" i="21"/>
  <c r="AD11" i="21"/>
  <c r="AF11" i="21"/>
  <c r="AH11" i="21"/>
  <c r="Y12" i="21"/>
  <c r="AA12" i="21"/>
  <c r="AC12" i="21"/>
  <c r="AE12" i="21"/>
  <c r="AG12" i="21"/>
  <c r="X13" i="21"/>
  <c r="Z13" i="21"/>
  <c r="AB13" i="21"/>
  <c r="AD13" i="21"/>
  <c r="AF13" i="21"/>
  <c r="AH13" i="21"/>
  <c r="Y14" i="21"/>
  <c r="AA14" i="21"/>
  <c r="AC14" i="21"/>
  <c r="AE14" i="21"/>
  <c r="AG14" i="21"/>
  <c r="X15" i="21"/>
  <c r="Z15" i="21"/>
  <c r="AB15" i="21"/>
  <c r="AD15" i="21"/>
  <c r="AF15" i="21"/>
  <c r="AH15" i="21"/>
  <c r="W8" i="21"/>
  <c r="AJ8" i="21" s="1"/>
  <c r="W10" i="21"/>
  <c r="W12" i="21"/>
  <c r="W14" i="21"/>
  <c r="Y7" i="21"/>
  <c r="AA7" i="21"/>
  <c r="AC7" i="21"/>
  <c r="AE7" i="21"/>
  <c r="AG7" i="21"/>
  <c r="X8" i="21"/>
  <c r="AK8" i="21" s="1"/>
  <c r="Z8" i="21"/>
  <c r="AM8" i="21" s="1"/>
  <c r="AB8" i="21"/>
  <c r="AO8" i="21" s="1"/>
  <c r="AD8" i="21"/>
  <c r="AQ8" i="21" s="1"/>
  <c r="AF8" i="21"/>
  <c r="AS8" i="21" s="1"/>
  <c r="AH8" i="21"/>
  <c r="AU8" i="21" s="1"/>
  <c r="Y9" i="21"/>
  <c r="AA9" i="21"/>
  <c r="AC9" i="21"/>
  <c r="AE9" i="21"/>
  <c r="AG9" i="21"/>
  <c r="X10" i="21"/>
  <c r="Z10" i="21"/>
  <c r="AB10" i="21"/>
  <c r="AD10" i="21"/>
  <c r="AF10" i="21"/>
  <c r="AH10" i="21"/>
  <c r="Y11" i="21"/>
  <c r="AA11" i="21"/>
  <c r="AC11" i="21"/>
  <c r="AE11" i="21"/>
  <c r="AG11" i="21"/>
  <c r="X12" i="21"/>
  <c r="Z12" i="21"/>
  <c r="AB12" i="21"/>
  <c r="AD12" i="21"/>
  <c r="AF12" i="21"/>
  <c r="AH12" i="21"/>
  <c r="Y13" i="21"/>
  <c r="AA13" i="21"/>
  <c r="AC13" i="21"/>
  <c r="AE13" i="21"/>
  <c r="AG13" i="21"/>
  <c r="X14" i="21"/>
  <c r="Z14" i="21"/>
  <c r="AB14" i="21"/>
  <c r="AD14" i="21"/>
  <c r="AF14" i="21"/>
  <c r="AH14" i="21"/>
  <c r="Y15" i="21"/>
  <c r="AA15" i="21"/>
  <c r="AC15" i="21"/>
  <c r="AE15" i="21"/>
  <c r="AG15" i="21"/>
  <c r="W15" i="21"/>
  <c r="W9" i="21"/>
  <c r="W11" i="21"/>
  <c r="W13" i="21"/>
  <c r="W7" i="21"/>
  <c r="AJ7" i="21" s="1"/>
  <c r="F114" i="21"/>
  <c r="E122" i="21"/>
  <c r="F121" i="21"/>
  <c r="E120" i="21"/>
  <c r="F119" i="21"/>
  <c r="E118" i="21"/>
  <c r="F117" i="21"/>
  <c r="E116" i="21"/>
  <c r="F115" i="21"/>
  <c r="D115" i="21"/>
  <c r="E114" i="21"/>
  <c r="F122" i="21"/>
  <c r="E121" i="21"/>
  <c r="F120" i="21"/>
  <c r="E119" i="21"/>
  <c r="F118" i="21"/>
  <c r="E117" i="21"/>
  <c r="F116" i="21"/>
  <c r="D116" i="21"/>
  <c r="D114" i="21"/>
  <c r="D107" i="21"/>
  <c r="D117" i="21" s="1"/>
  <c r="G116" i="21" l="1"/>
  <c r="AJ16" i="21"/>
  <c r="AT7" i="21"/>
  <c r="AT16" i="21" s="1"/>
  <c r="AG16" i="21"/>
  <c r="AP7" i="21"/>
  <c r="AP16" i="21" s="1"/>
  <c r="AC16" i="21"/>
  <c r="AL7" i="21"/>
  <c r="AL16" i="21" s="1"/>
  <c r="Y16" i="21"/>
  <c r="AF16" i="21"/>
  <c r="AS7" i="21"/>
  <c r="AS16" i="21" s="1"/>
  <c r="AB16" i="21"/>
  <c r="AO7" i="21"/>
  <c r="AO16" i="21" s="1"/>
  <c r="X16" i="21"/>
  <c r="AK7" i="21"/>
  <c r="AK16" i="21" s="1"/>
  <c r="AR7" i="21"/>
  <c r="AR16" i="21" s="1"/>
  <c r="AE16" i="21"/>
  <c r="AN7" i="21"/>
  <c r="AN16" i="21" s="1"/>
  <c r="AA16" i="21"/>
  <c r="AH16" i="21"/>
  <c r="AU7" i="21"/>
  <c r="AU16" i="21" s="1"/>
  <c r="AD16" i="21"/>
  <c r="AQ7" i="21"/>
  <c r="AQ16" i="21" s="1"/>
  <c r="Z16" i="21"/>
  <c r="AM7" i="21"/>
  <c r="AM16" i="21" s="1"/>
  <c r="G115" i="21"/>
  <c r="G114" i="21"/>
  <c r="D108" i="21"/>
  <c r="D118" i="21" s="1"/>
  <c r="D109" i="21" l="1"/>
  <c r="D119" i="21" s="1"/>
  <c r="G118" i="21"/>
  <c r="G117" i="21"/>
  <c r="D110" i="21" l="1"/>
  <c r="D120" i="21" s="1"/>
  <c r="G119" i="21"/>
  <c r="D111" i="21" l="1"/>
  <c r="D121" i="21" s="1"/>
  <c r="G120" i="21"/>
  <c r="D112" i="21" l="1"/>
  <c r="G121" i="21"/>
  <c r="D122" i="21" l="1"/>
  <c r="G122" i="21" s="1"/>
  <c r="A105" i="21"/>
  <c r="A115" i="21" s="1"/>
  <c r="D3" i="21" s="1"/>
  <c r="F20" i="21"/>
  <c r="G20" i="21" s="1"/>
  <c r="H20" i="21" s="1"/>
  <c r="I20" i="21" s="1"/>
  <c r="J20" i="21" s="1"/>
  <c r="K20" i="21" s="1"/>
  <c r="L20" i="21" s="1"/>
  <c r="M20" i="21" s="1"/>
  <c r="N20" i="21" s="1"/>
  <c r="O20" i="21" s="1"/>
  <c r="P20" i="21" s="1"/>
  <c r="V14" i="21" l="1"/>
  <c r="V11" i="21"/>
  <c r="V10" i="21"/>
  <c r="V9" i="21"/>
  <c r="U14" i="21"/>
  <c r="U11" i="21"/>
  <c r="U10" i="21"/>
  <c r="U9" i="21"/>
  <c r="G16" i="21"/>
  <c r="V13" i="21" l="1"/>
  <c r="U13" i="21"/>
  <c r="F17" i="21"/>
  <c r="F16" i="21"/>
  <c r="Q40" i="21"/>
  <c r="G17" i="21" l="1"/>
  <c r="C4" i="20"/>
  <c r="C3" i="20"/>
  <c r="V55" i="21"/>
  <c r="U54" i="21"/>
  <c r="U53" i="21"/>
  <c r="U52" i="21"/>
  <c r="U51" i="21"/>
  <c r="U50" i="21"/>
  <c r="U49" i="21"/>
  <c r="V50" i="21"/>
  <c r="W50" i="21"/>
  <c r="X50" i="21"/>
  <c r="V51" i="21"/>
  <c r="W51" i="21"/>
  <c r="X51" i="21"/>
  <c r="V52" i="21"/>
  <c r="W52" i="21"/>
  <c r="X52" i="21"/>
  <c r="V53" i="21"/>
  <c r="W53" i="21"/>
  <c r="X53" i="21"/>
  <c r="V54" i="21"/>
  <c r="W54" i="21"/>
  <c r="X54" i="21"/>
  <c r="U55" i="21"/>
  <c r="W55" i="21"/>
  <c r="X55" i="21"/>
  <c r="U56" i="21"/>
  <c r="V56" i="21"/>
  <c r="W56" i="21"/>
  <c r="X56" i="21"/>
  <c r="X49" i="21"/>
  <c r="W49" i="21"/>
  <c r="V49" i="21"/>
  <c r="U46" i="21"/>
  <c r="V46" i="21"/>
  <c r="W46" i="21"/>
  <c r="X46" i="21"/>
  <c r="U47" i="21"/>
  <c r="V47" i="21"/>
  <c r="W47" i="21"/>
  <c r="X47" i="21"/>
  <c r="X45" i="21"/>
  <c r="W45" i="21"/>
  <c r="V45" i="21"/>
  <c r="U45" i="21"/>
  <c r="T45" i="21" s="1"/>
  <c r="S57" i="21"/>
  <c r="H17" i="21" l="1"/>
  <c r="H16" i="21"/>
  <c r="U48" i="21"/>
  <c r="U57" i="21"/>
  <c r="K47" i="21"/>
  <c r="K46" i="21"/>
  <c r="W5" i="20" l="1"/>
  <c r="C5" i="20"/>
  <c r="I17" i="21"/>
  <c r="I16" i="21"/>
  <c r="T47" i="21"/>
  <c r="T46" i="21"/>
  <c r="B71" i="21"/>
  <c r="B70" i="21"/>
  <c r="B69" i="21"/>
  <c r="G71" i="21"/>
  <c r="G70" i="21"/>
  <c r="G69" i="21"/>
  <c r="F71" i="21"/>
  <c r="F70" i="21"/>
  <c r="F69" i="21"/>
  <c r="E71" i="21"/>
  <c r="E70" i="21"/>
  <c r="I70" i="21" s="1"/>
  <c r="E69" i="21"/>
  <c r="J17" i="21" l="1"/>
  <c r="J16" i="21"/>
  <c r="H21" i="21"/>
  <c r="F21" i="21"/>
  <c r="W20" i="21" l="1"/>
  <c r="AH20" i="21"/>
  <c r="X20" i="21"/>
  <c r="D2" i="20"/>
  <c r="K17" i="21"/>
  <c r="K16" i="21"/>
  <c r="U4" i="21"/>
  <c r="U3" i="21"/>
  <c r="AK29" i="21" l="1"/>
  <c r="AM29" i="21"/>
  <c r="AL30" i="21"/>
  <c r="AN30" i="21"/>
  <c r="AP30" i="21"/>
  <c r="AK31" i="21"/>
  <c r="AM31" i="21"/>
  <c r="AO31" i="21"/>
  <c r="AL32" i="21"/>
  <c r="AN32" i="21"/>
  <c r="AP32" i="21"/>
  <c r="AK33" i="21"/>
  <c r="AM33" i="21"/>
  <c r="AO33" i="21"/>
  <c r="AL34" i="21"/>
  <c r="AN34" i="21"/>
  <c r="AP34" i="21"/>
  <c r="AL29" i="21"/>
  <c r="AN29" i="21"/>
  <c r="AK30" i="21"/>
  <c r="AM30" i="21"/>
  <c r="AO30" i="21"/>
  <c r="AL31" i="21"/>
  <c r="AN31" i="21"/>
  <c r="AP31" i="21"/>
  <c r="AK32" i="21"/>
  <c r="AM32" i="21"/>
  <c r="AO32" i="21"/>
  <c r="AL33" i="21"/>
  <c r="AN33" i="21"/>
  <c r="AP33" i="21"/>
  <c r="AK34" i="21"/>
  <c r="AM34" i="21"/>
  <c r="AO34" i="21"/>
  <c r="AX28" i="21"/>
  <c r="AZ28" i="21"/>
  <c r="BB28" i="21"/>
  <c r="BD28" i="21"/>
  <c r="BF28" i="21"/>
  <c r="BH28" i="21"/>
  <c r="AY29" i="21"/>
  <c r="BA29" i="21"/>
  <c r="BC29" i="21"/>
  <c r="BE29" i="21"/>
  <c r="BG29" i="21"/>
  <c r="AX30" i="21"/>
  <c r="AZ30" i="21"/>
  <c r="BB30" i="21"/>
  <c r="BD30" i="21"/>
  <c r="BF30" i="21"/>
  <c r="BH30" i="21"/>
  <c r="AY31" i="21"/>
  <c r="BA31" i="21"/>
  <c r="BC31" i="21"/>
  <c r="BE31" i="21"/>
  <c r="BG31" i="21"/>
  <c r="AX32" i="21"/>
  <c r="AZ32" i="21"/>
  <c r="BB32" i="21"/>
  <c r="BD32" i="21"/>
  <c r="BF32" i="21"/>
  <c r="BH32" i="21"/>
  <c r="AY33" i="21"/>
  <c r="BA33" i="21"/>
  <c r="BC33" i="21"/>
  <c r="BE33" i="21"/>
  <c r="BG33" i="21"/>
  <c r="AX34" i="21"/>
  <c r="AZ34" i="21"/>
  <c r="BB34" i="21"/>
  <c r="BD34" i="21"/>
  <c r="BF34" i="21"/>
  <c r="BH34" i="21"/>
  <c r="AW28" i="21"/>
  <c r="AW30" i="21"/>
  <c r="AW32" i="21"/>
  <c r="AW34" i="21"/>
  <c r="AY28" i="21"/>
  <c r="BA28" i="21"/>
  <c r="BC28" i="21"/>
  <c r="BE28" i="21"/>
  <c r="BG28" i="21"/>
  <c r="AX29" i="21"/>
  <c r="AZ29" i="21"/>
  <c r="BB29" i="21"/>
  <c r="BD29" i="21"/>
  <c r="BF29" i="21"/>
  <c r="BH29" i="21"/>
  <c r="AY30" i="21"/>
  <c r="BA30" i="21"/>
  <c r="BC30" i="21"/>
  <c r="BE30" i="21"/>
  <c r="BG30" i="21"/>
  <c r="AX31" i="21"/>
  <c r="AZ31" i="21"/>
  <c r="BB31" i="21"/>
  <c r="BD31" i="21"/>
  <c r="BF31" i="21"/>
  <c r="BH31" i="21"/>
  <c r="AY32" i="21"/>
  <c r="BA32" i="21"/>
  <c r="BC32" i="21"/>
  <c r="BE32" i="21"/>
  <c r="BG32" i="21"/>
  <c r="AX33" i="21"/>
  <c r="AZ33" i="21"/>
  <c r="BB33" i="21"/>
  <c r="BD33" i="21"/>
  <c r="BF33" i="21"/>
  <c r="BH33" i="21"/>
  <c r="AY34" i="21"/>
  <c r="BA34" i="21"/>
  <c r="BC34" i="21"/>
  <c r="BE34" i="21"/>
  <c r="BG34" i="21"/>
  <c r="AW29" i="21"/>
  <c r="AW31" i="21"/>
  <c r="AW33" i="21"/>
  <c r="Y29" i="21"/>
  <c r="AA29" i="21"/>
  <c r="Y30" i="21"/>
  <c r="AA30" i="21"/>
  <c r="AC30" i="21"/>
  <c r="Y31" i="21"/>
  <c r="AA31" i="21"/>
  <c r="AC31" i="21"/>
  <c r="Y32" i="21"/>
  <c r="AA32" i="21"/>
  <c r="AC32" i="21"/>
  <c r="Y33" i="21"/>
  <c r="AA33" i="21"/>
  <c r="AC33" i="21"/>
  <c r="Y34" i="21"/>
  <c r="AA34" i="21"/>
  <c r="AC34" i="21"/>
  <c r="X29" i="21"/>
  <c r="Z29" i="21"/>
  <c r="X30" i="21"/>
  <c r="Z30" i="21"/>
  <c r="AB30" i="21"/>
  <c r="X31" i="21"/>
  <c r="Z31" i="21"/>
  <c r="AB31" i="21"/>
  <c r="X32" i="21"/>
  <c r="Z32" i="21"/>
  <c r="AB32" i="21"/>
  <c r="X33" i="21"/>
  <c r="Z33" i="21"/>
  <c r="AB33" i="21"/>
  <c r="X34" i="21"/>
  <c r="Z34" i="21"/>
  <c r="AB34" i="21"/>
  <c r="V15" i="21"/>
  <c r="U15" i="21"/>
  <c r="L17" i="21"/>
  <c r="L16" i="21"/>
  <c r="AQ33" i="21" s="1"/>
  <c r="AD20" i="21"/>
  <c r="AA20" i="21"/>
  <c r="K71" i="21"/>
  <c r="BA27" i="21" s="1"/>
  <c r="J71" i="21"/>
  <c r="I71" i="21"/>
  <c r="J70" i="21"/>
  <c r="K70" i="21"/>
  <c r="I69" i="21"/>
  <c r="D38" i="21"/>
  <c r="AD34" i="21" l="1"/>
  <c r="AD32" i="21"/>
  <c r="AD30" i="21"/>
  <c r="AQ32" i="21"/>
  <c r="AQ31" i="21"/>
  <c r="AD33" i="21"/>
  <c r="AD31" i="21"/>
  <c r="AQ34" i="21"/>
  <c r="AQ30" i="21"/>
  <c r="AQ28" i="21"/>
  <c r="BB27" i="21"/>
  <c r="AX27" i="21"/>
  <c r="BC27" i="21"/>
  <c r="AY27" i="21"/>
  <c r="BD27" i="21"/>
  <c r="X28" i="21"/>
  <c r="AA28" i="21"/>
  <c r="AZ27" i="21"/>
  <c r="AK28" i="21"/>
  <c r="AN28" i="21"/>
  <c r="AD29" i="21"/>
  <c r="AQ29" i="21"/>
  <c r="AD28" i="21"/>
  <c r="X26" i="21"/>
  <c r="L33" i="21"/>
  <c r="L29" i="21"/>
  <c r="L32" i="21"/>
  <c r="L28" i="21"/>
  <c r="L30" i="21"/>
  <c r="AX26" i="21"/>
  <c r="AY26" i="21"/>
  <c r="AZ26" i="21"/>
  <c r="BA26" i="21"/>
  <c r="BB26" i="21"/>
  <c r="BD26" i="21"/>
  <c r="BC26" i="21"/>
  <c r="AK26" i="21"/>
  <c r="AK27" i="21"/>
  <c r="AN26" i="21"/>
  <c r="AN27" i="21"/>
  <c r="AA26" i="21"/>
  <c r="X27" i="21"/>
  <c r="AA27" i="21"/>
  <c r="AD26" i="21"/>
  <c r="AQ26" i="21"/>
  <c r="AQ27" i="21"/>
  <c r="AD27" i="21"/>
  <c r="D29" i="21"/>
  <c r="D33" i="21"/>
  <c r="D28" i="21"/>
  <c r="D30" i="21"/>
  <c r="D32" i="21"/>
  <c r="D34" i="21"/>
  <c r="E29" i="21"/>
  <c r="E34" i="21"/>
  <c r="E28" i="21"/>
  <c r="E30" i="21"/>
  <c r="E32" i="21"/>
  <c r="E33" i="21"/>
  <c r="K29" i="21"/>
  <c r="K32" i="21"/>
  <c r="K34" i="21"/>
  <c r="K28" i="21"/>
  <c r="K30" i="21"/>
  <c r="K33" i="21"/>
  <c r="H28" i="21"/>
  <c r="H30" i="21"/>
  <c r="H33" i="21"/>
  <c r="H29" i="21"/>
  <c r="H32" i="21"/>
  <c r="H34" i="21"/>
  <c r="M17" i="21"/>
  <c r="M16" i="21"/>
  <c r="AB20" i="21"/>
  <c r="AO27" i="21" s="1"/>
  <c r="AC20" i="21"/>
  <c r="AC26" i="21" s="1"/>
  <c r="Y20" i="21"/>
  <c r="AL26" i="21" s="1"/>
  <c r="C6" i="20"/>
  <c r="D3" i="20"/>
  <c r="N3" i="20" s="1"/>
  <c r="D9" i="20"/>
  <c r="N9" i="20" s="1"/>
  <c r="J69" i="21"/>
  <c r="K69" i="21"/>
  <c r="D6" i="20"/>
  <c r="N6" i="20" s="1"/>
  <c r="N2" i="20"/>
  <c r="M3" i="20"/>
  <c r="M4" i="20"/>
  <c r="M5" i="20"/>
  <c r="AR30" i="21" l="1"/>
  <c r="AR34" i="21"/>
  <c r="AR31" i="21"/>
  <c r="AR32" i="21"/>
  <c r="AR33" i="21"/>
  <c r="AE30" i="21"/>
  <c r="AE31" i="21"/>
  <c r="AE32" i="21"/>
  <c r="AE33" i="21"/>
  <c r="AE34" i="21"/>
  <c r="AO28" i="21"/>
  <c r="AP28" i="21"/>
  <c r="AP29" i="21"/>
  <c r="AC28" i="21"/>
  <c r="AO29" i="21"/>
  <c r="AB28" i="21"/>
  <c r="AL28" i="21"/>
  <c r="Y28" i="21"/>
  <c r="AC29" i="21"/>
  <c r="AB29" i="21"/>
  <c r="BE26" i="21"/>
  <c r="BE27" i="21"/>
  <c r="AP26" i="21"/>
  <c r="AO26" i="21"/>
  <c r="AL27" i="21"/>
  <c r="Y27" i="21"/>
  <c r="AB26" i="21"/>
  <c r="Y26" i="21"/>
  <c r="AP27" i="21"/>
  <c r="AB27" i="21"/>
  <c r="AC27" i="21"/>
  <c r="N29" i="21"/>
  <c r="E50" i="21" s="1"/>
  <c r="G29" i="21"/>
  <c r="G33" i="21"/>
  <c r="G28" i="21"/>
  <c r="G30" i="21"/>
  <c r="G32" i="21"/>
  <c r="G34" i="21"/>
  <c r="J30" i="21"/>
  <c r="J33" i="21"/>
  <c r="J28" i="21"/>
  <c r="J29" i="21"/>
  <c r="J32" i="21"/>
  <c r="J34" i="21"/>
  <c r="D8" i="20"/>
  <c r="N8" i="20" s="1"/>
  <c r="D4" i="20"/>
  <c r="N4" i="20" s="1"/>
  <c r="D7" i="20"/>
  <c r="N7" i="20" s="1"/>
  <c r="L31" i="21"/>
  <c r="V12" i="21"/>
  <c r="U12" i="21"/>
  <c r="V8" i="21"/>
  <c r="U8" i="21"/>
  <c r="N17" i="21"/>
  <c r="N16" i="21"/>
  <c r="Y6" i="20"/>
  <c r="Y4" i="20"/>
  <c r="W4" i="20"/>
  <c r="W6" i="20"/>
  <c r="W3" i="20"/>
  <c r="Y2" i="20"/>
  <c r="Y5" i="20"/>
  <c r="Y3" i="20"/>
  <c r="O6" i="20"/>
  <c r="E6" i="20"/>
  <c r="O4" i="20"/>
  <c r="E4" i="20"/>
  <c r="O2" i="20"/>
  <c r="E2" i="20"/>
  <c r="E5" i="20"/>
  <c r="O5" i="20"/>
  <c r="O3" i="20"/>
  <c r="E3" i="20"/>
  <c r="AE20" i="21"/>
  <c r="AE26" i="21" s="1"/>
  <c r="M6" i="20"/>
  <c r="Q6" i="20" s="1"/>
  <c r="Z20" i="21"/>
  <c r="V2" i="20"/>
  <c r="Q4" i="20"/>
  <c r="Q3" i="20"/>
  <c r="W16" i="21"/>
  <c r="V5" i="20"/>
  <c r="V3" i="20"/>
  <c r="V6" i="20"/>
  <c r="V4" i="20"/>
  <c r="AS31" i="21" l="1"/>
  <c r="AS32" i="21"/>
  <c r="AS33" i="21"/>
  <c r="AS30" i="21"/>
  <c r="AS34" i="21"/>
  <c r="AF30" i="21"/>
  <c r="AF31" i="21"/>
  <c r="AF32" i="21"/>
  <c r="AF33" i="21"/>
  <c r="AF34" i="21"/>
  <c r="AR28" i="21"/>
  <c r="AR29" i="21"/>
  <c r="AM28" i="21"/>
  <c r="Z28" i="21"/>
  <c r="AE28" i="21"/>
  <c r="AE29" i="21"/>
  <c r="BF26" i="21"/>
  <c r="BF27" i="21"/>
  <c r="AE27" i="21"/>
  <c r="AR26" i="21"/>
  <c r="Z27" i="21"/>
  <c r="AM27" i="21"/>
  <c r="Z26" i="21"/>
  <c r="AM26" i="21"/>
  <c r="AR27" i="21"/>
  <c r="J27" i="21"/>
  <c r="K27" i="21"/>
  <c r="J31" i="21"/>
  <c r="K31" i="21"/>
  <c r="D27" i="21"/>
  <c r="G27" i="21"/>
  <c r="E27" i="21"/>
  <c r="H27" i="21"/>
  <c r="D31" i="21"/>
  <c r="G31" i="21"/>
  <c r="E31" i="21"/>
  <c r="H31" i="21"/>
  <c r="D10" i="20"/>
  <c r="N10" i="20" s="1"/>
  <c r="O17" i="21"/>
  <c r="O16" i="21"/>
  <c r="M29" i="21"/>
  <c r="D50" i="21" s="1"/>
  <c r="B6" i="20"/>
  <c r="L6" i="20" s="1"/>
  <c r="B5" i="20"/>
  <c r="L5" i="20" s="1"/>
  <c r="B4" i="20"/>
  <c r="L4" i="20" s="1"/>
  <c r="B3" i="20"/>
  <c r="L3" i="20" s="1"/>
  <c r="B2" i="20"/>
  <c r="L2" i="20" s="1"/>
  <c r="N34" i="21"/>
  <c r="E55" i="21" s="1"/>
  <c r="AF20" i="21"/>
  <c r="AF26" i="21" s="1"/>
  <c r="D5" i="20"/>
  <c r="N5" i="20" s="1"/>
  <c r="Q5" i="20" s="1"/>
  <c r="C7" i="20"/>
  <c r="Y7" i="20"/>
  <c r="M33" i="21"/>
  <c r="D54" i="21" s="1"/>
  <c r="M34" i="21"/>
  <c r="D55" i="21" s="1"/>
  <c r="G3" i="20"/>
  <c r="AA4" i="20"/>
  <c r="G6" i="20"/>
  <c r="Z5" i="20"/>
  <c r="P4" i="20"/>
  <c r="R4" i="20" s="1"/>
  <c r="P6" i="20"/>
  <c r="R6" i="20" s="1"/>
  <c r="S6" i="20" s="1"/>
  <c r="Z4" i="20"/>
  <c r="AA5" i="20"/>
  <c r="AB5" i="20" s="1"/>
  <c r="AC5" i="20" s="1"/>
  <c r="AA6" i="20"/>
  <c r="G4" i="20"/>
  <c r="Z3" i="20"/>
  <c r="P3" i="20"/>
  <c r="R3" i="20" s="1"/>
  <c r="P5" i="20"/>
  <c r="Z6" i="20"/>
  <c r="AA3" i="20"/>
  <c r="F4" i="20"/>
  <c r="F6" i="20"/>
  <c r="F3" i="20"/>
  <c r="F5" i="20"/>
  <c r="AT32" i="21" l="1"/>
  <c r="AT33" i="21"/>
  <c r="AG30" i="21"/>
  <c r="AG32" i="21"/>
  <c r="AG34" i="21"/>
  <c r="AT30" i="21"/>
  <c r="AT34" i="21"/>
  <c r="AT31" i="21"/>
  <c r="AG31" i="21"/>
  <c r="AG33" i="21"/>
  <c r="AS28" i="21"/>
  <c r="AS29" i="21"/>
  <c r="AF28" i="21"/>
  <c r="AF29" i="21"/>
  <c r="BG26" i="21"/>
  <c r="BG27" i="21"/>
  <c r="AF27" i="21"/>
  <c r="AS26" i="21"/>
  <c r="AS27" i="21"/>
  <c r="D11" i="20"/>
  <c r="N11" i="20" s="1"/>
  <c r="P17" i="21"/>
  <c r="BH27" i="21" s="1"/>
  <c r="P16" i="21"/>
  <c r="E7" i="20"/>
  <c r="O7" i="20"/>
  <c r="W7" i="20"/>
  <c r="AG20" i="21"/>
  <c r="AG26" i="21" s="1"/>
  <c r="AB4" i="20"/>
  <c r="AC4" i="20" s="1"/>
  <c r="V7" i="20"/>
  <c r="R5" i="20"/>
  <c r="S5" i="20" s="1"/>
  <c r="G5" i="20"/>
  <c r="H5" i="20" s="1"/>
  <c r="I5" i="20" s="1"/>
  <c r="G7" i="20"/>
  <c r="Y8" i="20"/>
  <c r="C8" i="20"/>
  <c r="AB3" i="20"/>
  <c r="AC3" i="20" s="1"/>
  <c r="N33" i="21"/>
  <c r="E54" i="21" s="1"/>
  <c r="H6" i="20"/>
  <c r="I6" i="20" s="1"/>
  <c r="H3" i="20"/>
  <c r="I3" i="20" s="1"/>
  <c r="AB6" i="20"/>
  <c r="AC6" i="20" s="1"/>
  <c r="H4" i="20"/>
  <c r="I4" i="20" s="1"/>
  <c r="S4" i="20"/>
  <c r="S3" i="20"/>
  <c r="AU33" i="21" l="1"/>
  <c r="AU30" i="21"/>
  <c r="AU34" i="21"/>
  <c r="AH30" i="21"/>
  <c r="AH32" i="21"/>
  <c r="AH34" i="21"/>
  <c r="AU31" i="21"/>
  <c r="AU32" i="21"/>
  <c r="AH31" i="21"/>
  <c r="AH33" i="21"/>
  <c r="AG28" i="21"/>
  <c r="AT29" i="21"/>
  <c r="AT28" i="21"/>
  <c r="AG29" i="21"/>
  <c r="AU29" i="21"/>
  <c r="AH29" i="21"/>
  <c r="AU28" i="21"/>
  <c r="AH28" i="21"/>
  <c r="AG27" i="21"/>
  <c r="AT26" i="21"/>
  <c r="AT27" i="21"/>
  <c r="AH26" i="21"/>
  <c r="AU26" i="21"/>
  <c r="AU27" i="21"/>
  <c r="AH27" i="21"/>
  <c r="BH26" i="21"/>
  <c r="D12" i="20"/>
  <c r="N12" i="20" s="1"/>
  <c r="O8" i="20"/>
  <c r="E8" i="20"/>
  <c r="W8" i="20"/>
  <c r="Z8" i="20" s="1"/>
  <c r="B7" i="20"/>
  <c r="L7" i="20" s="1"/>
  <c r="D13" i="20"/>
  <c r="N13" i="20" s="1"/>
  <c r="V8" i="20"/>
  <c r="M8" i="20"/>
  <c r="M7" i="20"/>
  <c r="F7" i="20"/>
  <c r="Z7" i="20"/>
  <c r="AA7" i="20"/>
  <c r="Y9" i="20"/>
  <c r="C9" i="20"/>
  <c r="E9" i="20" l="1"/>
  <c r="O9" i="20"/>
  <c r="W9" i="20"/>
  <c r="AA9" i="20" s="1"/>
  <c r="B8" i="20"/>
  <c r="L8" i="20" s="1"/>
  <c r="M30" i="21"/>
  <c r="D51" i="21" s="1"/>
  <c r="N30" i="21"/>
  <c r="E51" i="21" s="1"/>
  <c r="B9" i="20"/>
  <c r="L9" i="20" s="1"/>
  <c r="V9" i="20"/>
  <c r="H7" i="20"/>
  <c r="I7" i="20" s="1"/>
  <c r="G8" i="20"/>
  <c r="AA8" i="20"/>
  <c r="AB8" i="20" s="1"/>
  <c r="AC8" i="20" s="1"/>
  <c r="AB7" i="20"/>
  <c r="AC7" i="20" s="1"/>
  <c r="M9" i="20"/>
  <c r="Q7" i="20"/>
  <c r="P7" i="20"/>
  <c r="F8" i="20"/>
  <c r="Y10" i="20"/>
  <c r="C10" i="20"/>
  <c r="Q8" i="20"/>
  <c r="P8" i="20"/>
  <c r="O10" i="20" l="1"/>
  <c r="E10" i="20"/>
  <c r="W10" i="20"/>
  <c r="M31" i="21"/>
  <c r="D52" i="21" s="1"/>
  <c r="N31" i="21"/>
  <c r="E52" i="21" s="1"/>
  <c r="N27" i="21"/>
  <c r="E48" i="21" s="1"/>
  <c r="M27" i="21"/>
  <c r="D48" i="21" s="1"/>
  <c r="H8" i="20"/>
  <c r="I8" i="20" s="1"/>
  <c r="V10" i="20"/>
  <c r="Z9" i="20"/>
  <c r="AB9" i="20" s="1"/>
  <c r="AC9" i="20" s="1"/>
  <c r="F9" i="20"/>
  <c r="M10" i="20"/>
  <c r="P10" i="20" s="1"/>
  <c r="G9" i="20"/>
  <c r="R7" i="20"/>
  <c r="S7" i="20" s="1"/>
  <c r="Q9" i="20"/>
  <c r="P9" i="20"/>
  <c r="R8" i="20"/>
  <c r="S8" i="20" s="1"/>
  <c r="Y11" i="20"/>
  <c r="C11" i="20"/>
  <c r="U7" i="21"/>
  <c r="G26" i="21" s="1"/>
  <c r="V7" i="21"/>
  <c r="E11" i="20" l="1"/>
  <c r="O11" i="20"/>
  <c r="W11" i="20"/>
  <c r="AA11" i="20" s="1"/>
  <c r="B10" i="20"/>
  <c r="L10" i="20" s="1"/>
  <c r="Q10" i="20"/>
  <c r="R10" i="20" s="1"/>
  <c r="V11" i="20"/>
  <c r="H9" i="20"/>
  <c r="I9" i="20" s="1"/>
  <c r="F10" i="20"/>
  <c r="G10" i="20"/>
  <c r="G11" i="20"/>
  <c r="AA10" i="20"/>
  <c r="Z10" i="20"/>
  <c r="R9" i="20"/>
  <c r="S9" i="20" s="1"/>
  <c r="Y12" i="20"/>
  <c r="E26" i="21"/>
  <c r="H26" i="21"/>
  <c r="D26" i="21"/>
  <c r="K26" i="21"/>
  <c r="J26" i="21"/>
  <c r="O12" i="20" l="1"/>
  <c r="E12" i="20"/>
  <c r="C12" i="20"/>
  <c r="W12" i="20"/>
  <c r="B11" i="20"/>
  <c r="L11" i="20" s="1"/>
  <c r="Z11" i="20"/>
  <c r="AB11" i="20" s="1"/>
  <c r="AC11" i="20" s="1"/>
  <c r="B12" i="20"/>
  <c r="L12" i="20" s="1"/>
  <c r="V12" i="20"/>
  <c r="N26" i="21"/>
  <c r="E47" i="21" s="1"/>
  <c r="M26" i="21"/>
  <c r="D47" i="21" s="1"/>
  <c r="H10" i="20"/>
  <c r="I10" i="20" s="1"/>
  <c r="M11" i="20"/>
  <c r="AB10" i="20"/>
  <c r="AC10" i="20" s="1"/>
  <c r="F11" i="20"/>
  <c r="H11" i="20" s="1"/>
  <c r="I11" i="20" s="1"/>
  <c r="F12" i="20"/>
  <c r="Y13" i="20"/>
  <c r="L34" i="21"/>
  <c r="S10" i="20"/>
  <c r="E13" i="20" l="1"/>
  <c r="D36" i="21" s="1"/>
  <c r="O13" i="20"/>
  <c r="G36" i="21" s="1"/>
  <c r="C13" i="20"/>
  <c r="W13" i="20"/>
  <c r="AA13" i="20" s="1"/>
  <c r="V13" i="20"/>
  <c r="B13" i="20"/>
  <c r="L13" i="20" s="1"/>
  <c r="J35" i="21"/>
  <c r="K35" i="21"/>
  <c r="P11" i="20"/>
  <c r="Q11" i="20"/>
  <c r="M13" i="20"/>
  <c r="G12" i="20"/>
  <c r="H12" i="20" s="1"/>
  <c r="I12" i="20" s="1"/>
  <c r="M12" i="20"/>
  <c r="AA12" i="20"/>
  <c r="Z12" i="20"/>
  <c r="M32" i="21"/>
  <c r="D53" i="21" s="1"/>
  <c r="H35" i="21"/>
  <c r="G37" i="21" l="1"/>
  <c r="D35" i="21"/>
  <c r="E35" i="21"/>
  <c r="M28" i="21"/>
  <c r="M35" i="21" s="1"/>
  <c r="N28" i="21"/>
  <c r="E49" i="21" s="1"/>
  <c r="G35" i="21"/>
  <c r="J36" i="21"/>
  <c r="G13" i="20"/>
  <c r="N32" i="21"/>
  <c r="E53" i="21" s="1"/>
  <c r="F13" i="20"/>
  <c r="R11" i="20"/>
  <c r="S11" i="20" s="1"/>
  <c r="Z13" i="20"/>
  <c r="Q12" i="20"/>
  <c r="P12" i="20"/>
  <c r="Q13" i="20"/>
  <c r="P13" i="20"/>
  <c r="AB12" i="20"/>
  <c r="AC12" i="20" s="1"/>
  <c r="D49" i="21" l="1"/>
  <c r="D56" i="21" s="1"/>
  <c r="M36" i="21"/>
  <c r="D57" i="21" s="1"/>
  <c r="E56" i="21"/>
  <c r="N35" i="21"/>
  <c r="J37" i="21"/>
  <c r="AB13" i="20"/>
  <c r="AC13" i="20" s="1"/>
  <c r="H13" i="20"/>
  <c r="I13" i="20" s="1"/>
  <c r="R13" i="20"/>
  <c r="S13" i="20" s="1"/>
  <c r="R12" i="20"/>
  <c r="S12" i="20" s="1"/>
  <c r="M37" i="21" l="1"/>
  <c r="T52" i="21" l="1"/>
  <c r="T53" i="21"/>
  <c r="T51" i="21"/>
  <c r="T50" i="21"/>
  <c r="X48" i="21"/>
  <c r="X57" i="21" s="1"/>
  <c r="V48" i="21"/>
  <c r="V57" i="21" s="1"/>
  <c r="W48" i="21"/>
  <c r="W57" i="21" s="1"/>
  <c r="T56" i="21"/>
  <c r="T54" i="21"/>
  <c r="T55" i="21"/>
  <c r="T49" i="21" l="1"/>
  <c r="T48" i="21"/>
  <c r="T57" i="21" l="1"/>
  <c r="D37" i="21"/>
  <c r="E17" i="21" l="1"/>
  <c r="E16" i="21"/>
  <c r="AW27" i="21" l="1"/>
  <c r="L27" i="21" s="1"/>
  <c r="AW26" i="21"/>
  <c r="L26" i="21" s="1"/>
  <c r="AJ30" i="21"/>
  <c r="I30" i="21" s="1"/>
  <c r="AJ34" i="21"/>
  <c r="I34" i="21" s="1"/>
  <c r="AJ31" i="21"/>
  <c r="I31" i="21" s="1"/>
  <c r="AJ32" i="21"/>
  <c r="I32" i="21" s="1"/>
  <c r="AJ29" i="21"/>
  <c r="I29" i="21" s="1"/>
  <c r="AJ33" i="21"/>
  <c r="I33" i="21" s="1"/>
  <c r="W30" i="21"/>
  <c r="F30" i="21" s="1"/>
  <c r="O30" i="21" s="1"/>
  <c r="W31" i="21"/>
  <c r="F31" i="21" s="1"/>
  <c r="W32" i="21"/>
  <c r="F32" i="21" s="1"/>
  <c r="W33" i="21"/>
  <c r="F33" i="21" s="1"/>
  <c r="O33" i="21" s="1"/>
  <c r="W34" i="21"/>
  <c r="F34" i="21" s="1"/>
  <c r="W29" i="21"/>
  <c r="F29" i="21" s="1"/>
  <c r="W27" i="21"/>
  <c r="F27" i="21" s="1"/>
  <c r="AJ26" i="21"/>
  <c r="I26" i="21" s="1"/>
  <c r="W26" i="21"/>
  <c r="F26" i="21" s="1"/>
  <c r="W28" i="21"/>
  <c r="F28" i="21" s="1"/>
  <c r="AJ28" i="21"/>
  <c r="I28" i="21" s="1"/>
  <c r="C2" i="20"/>
  <c r="AJ27" i="21"/>
  <c r="I27" i="21" s="1"/>
  <c r="W2" i="20"/>
  <c r="L35" i="21" l="1"/>
  <c r="O29" i="21"/>
  <c r="P29" i="21" s="1"/>
  <c r="O31" i="21"/>
  <c r="P31" i="21" s="1"/>
  <c r="F50" i="21"/>
  <c r="G50" i="21" s="1"/>
  <c r="F54" i="21"/>
  <c r="G54" i="21" s="1"/>
  <c r="P33" i="21"/>
  <c r="F52" i="21"/>
  <c r="G52" i="21" s="1"/>
  <c r="O34" i="21"/>
  <c r="O32" i="21"/>
  <c r="P30" i="21"/>
  <c r="F51" i="21"/>
  <c r="G51" i="21" s="1"/>
  <c r="O26" i="21"/>
  <c r="I35" i="21"/>
  <c r="Z2" i="20"/>
  <c r="AA2" i="20"/>
  <c r="L36" i="21" s="1"/>
  <c r="L37" i="21" s="1"/>
  <c r="G2" i="20"/>
  <c r="F36" i="21" s="1"/>
  <c r="M2" i="20"/>
  <c r="F2" i="20"/>
  <c r="O28" i="21"/>
  <c r="O27" i="21"/>
  <c r="F35" i="21"/>
  <c r="F53" i="21" l="1"/>
  <c r="G53" i="21" s="1"/>
  <c r="P32" i="21"/>
  <c r="F47" i="21"/>
  <c r="G47" i="21" s="1"/>
  <c r="P26" i="21"/>
  <c r="F55" i="21"/>
  <c r="G55" i="21" s="1"/>
  <c r="P34" i="21"/>
  <c r="O35" i="21"/>
  <c r="P27" i="21"/>
  <c r="F48" i="21"/>
  <c r="E36" i="21"/>
  <c r="H2" i="20"/>
  <c r="I2" i="20" s="1"/>
  <c r="I14" i="20" s="1"/>
  <c r="F40" i="21" s="1"/>
  <c r="F37" i="21"/>
  <c r="AB2" i="20"/>
  <c r="AC2" i="20" s="1"/>
  <c r="AC14" i="20" s="1"/>
  <c r="L40" i="21" s="1"/>
  <c r="K36" i="21"/>
  <c r="F49" i="21"/>
  <c r="G49" i="21" s="1"/>
  <c r="P28" i="21"/>
  <c r="P2" i="20"/>
  <c r="Q2" i="20"/>
  <c r="I36" i="21" s="1"/>
  <c r="I37" i="21" s="1"/>
  <c r="G48" i="21" l="1"/>
  <c r="F56" i="21"/>
  <c r="G56" i="21" s="1"/>
  <c r="G59" i="21" s="1"/>
  <c r="R2" i="20"/>
  <c r="S2" i="20" s="1"/>
  <c r="S14" i="20" s="1"/>
  <c r="I40" i="21" s="1"/>
  <c r="P40" i="21" s="1"/>
  <c r="H36" i="21"/>
  <c r="N36" i="21" s="1"/>
  <c r="L38" i="21"/>
  <c r="L39" i="21" s="1"/>
  <c r="K37" i="21"/>
  <c r="E37" i="21"/>
  <c r="F38" i="21"/>
  <c r="F39" i="21" s="1"/>
  <c r="O36" i="21"/>
  <c r="F57" i="21" s="1"/>
  <c r="P35" i="21"/>
  <c r="P47" i="21" l="1"/>
  <c r="N46" i="21"/>
  <c r="H56" i="21"/>
  <c r="P46" i="21"/>
  <c r="N47" i="21"/>
  <c r="N45" i="21"/>
  <c r="M45" i="21"/>
  <c r="O45" i="21"/>
  <c r="O47" i="21"/>
  <c r="L44" i="21"/>
  <c r="O46" i="21"/>
  <c r="H59" i="21"/>
  <c r="P45" i="21"/>
  <c r="M47" i="21"/>
  <c r="M46" i="21"/>
  <c r="K55" i="21"/>
  <c r="K54" i="21"/>
  <c r="K56" i="21"/>
  <c r="K49" i="21"/>
  <c r="K50" i="21"/>
  <c r="K51" i="21"/>
  <c r="K53" i="21"/>
  <c r="K52" i="21"/>
  <c r="O125" i="21"/>
  <c r="P36" i="21"/>
  <c r="N37" i="21"/>
  <c r="E57" i="21"/>
  <c r="G57" i="21" s="1"/>
  <c r="G60" i="21" s="1"/>
  <c r="H60" i="21" s="1"/>
  <c r="O37" i="21"/>
  <c r="H37" i="21"/>
  <c r="I38" i="21"/>
  <c r="I39" i="21" s="1"/>
  <c r="Q28" i="21" s="1"/>
  <c r="R28" i="21" s="1"/>
  <c r="P37" i="21"/>
  <c r="L47" i="21" l="1"/>
  <c r="L46" i="21"/>
  <c r="K48" i="21"/>
  <c r="K57" i="21" s="1"/>
  <c r="M53" i="21"/>
  <c r="P53" i="21"/>
  <c r="O53" i="21"/>
  <c r="N53" i="21"/>
  <c r="P50" i="21"/>
  <c r="N50" i="21"/>
  <c r="M50" i="21"/>
  <c r="O50" i="21"/>
  <c r="M56" i="21"/>
  <c r="O56" i="21"/>
  <c r="P56" i="21"/>
  <c r="N56" i="21"/>
  <c r="M55" i="21"/>
  <c r="N55" i="21"/>
  <c r="O55" i="21"/>
  <c r="P55" i="21"/>
  <c r="H57" i="21"/>
  <c r="P52" i="21"/>
  <c r="N52" i="21"/>
  <c r="M52" i="21"/>
  <c r="O52" i="21"/>
  <c r="O51" i="21"/>
  <c r="P51" i="21"/>
  <c r="M51" i="21"/>
  <c r="N51" i="21"/>
  <c r="M49" i="21"/>
  <c r="P49" i="21"/>
  <c r="O49" i="21"/>
  <c r="N49" i="21"/>
  <c r="M54" i="21"/>
  <c r="O54" i="21"/>
  <c r="P54" i="21"/>
  <c r="N54" i="21"/>
  <c r="L45" i="21"/>
  <c r="Q30" i="21"/>
  <c r="R30" i="21" s="1"/>
  <c r="Q33" i="21"/>
  <c r="R33" i="21" s="1"/>
  <c r="P39" i="21"/>
  <c r="G58" i="21" s="1"/>
  <c r="Q34" i="21"/>
  <c r="R34" i="21" s="1"/>
  <c r="Q27" i="21"/>
  <c r="R27" i="21" s="1"/>
  <c r="Q26" i="21"/>
  <c r="Q31" i="21"/>
  <c r="R31" i="21" s="1"/>
  <c r="Q32" i="21"/>
  <c r="R32" i="21" s="1"/>
  <c r="Q29" i="21"/>
  <c r="R29" i="21" s="1"/>
  <c r="P48" i="21" l="1"/>
  <c r="P57" i="21" s="1"/>
  <c r="M48" i="21"/>
  <c r="L49" i="21"/>
  <c r="L50" i="21"/>
  <c r="L56" i="21"/>
  <c r="L53" i="21"/>
  <c r="L54" i="21"/>
  <c r="O48" i="21"/>
  <c r="O57" i="21" s="1"/>
  <c r="L51" i="21"/>
  <c r="L52" i="21"/>
  <c r="L55" i="21"/>
  <c r="M57" i="21"/>
  <c r="N48" i="21"/>
  <c r="N57" i="21" s="1"/>
  <c r="Q35" i="21"/>
  <c r="R26" i="21"/>
  <c r="R35" i="21" s="1"/>
  <c r="R36" i="21" s="1"/>
  <c r="L48" i="21" l="1"/>
  <c r="L57" i="21" s="1"/>
</calcChain>
</file>

<file path=xl/sharedStrings.xml><?xml version="1.0" encoding="utf-8"?>
<sst xmlns="http://schemas.openxmlformats.org/spreadsheetml/2006/main" count="237" uniqueCount="142">
  <si>
    <t>通常</t>
    <rPh sb="0" eb="2">
      <t>ツウジョウ</t>
    </rPh>
    <phoneticPr fontId="1"/>
  </si>
  <si>
    <t>医療</t>
    <rPh sb="0" eb="2">
      <t>イリョウ</t>
    </rPh>
    <phoneticPr fontId="1"/>
  </si>
  <si>
    <t>支援</t>
    <rPh sb="0" eb="2">
      <t>シエン</t>
    </rPh>
    <phoneticPr fontId="1"/>
  </si>
  <si>
    <t>介護</t>
    <rPh sb="0" eb="2">
      <t>カイゴ</t>
    </rPh>
    <phoneticPr fontId="1"/>
  </si>
  <si>
    <t>所得割対象額</t>
    <rPh sb="0" eb="2">
      <t>ショトク</t>
    </rPh>
    <rPh sb="2" eb="3">
      <t>ワリ</t>
    </rPh>
    <rPh sb="3" eb="5">
      <t>タイショウ</t>
    </rPh>
    <rPh sb="5" eb="6">
      <t>ガク</t>
    </rPh>
    <phoneticPr fontId="1"/>
  </si>
  <si>
    <t>被保険者数</t>
    <rPh sb="0" eb="4">
      <t>ヒホケンシャ</t>
    </rPh>
    <rPh sb="4" eb="5">
      <t>スウ</t>
    </rPh>
    <phoneticPr fontId="1"/>
  </si>
  <si>
    <t>平等割軽減区分</t>
    <rPh sb="0" eb="2">
      <t>ビョウドウ</t>
    </rPh>
    <rPh sb="2" eb="3">
      <t>ワリ</t>
    </rPh>
    <rPh sb="3" eb="5">
      <t>ケイゲン</t>
    </rPh>
    <rPh sb="5" eb="7">
      <t>クブン</t>
    </rPh>
    <phoneticPr fontId="1"/>
  </si>
  <si>
    <t>所得割額</t>
    <rPh sb="0" eb="2">
      <t>ショトク</t>
    </rPh>
    <rPh sb="2" eb="3">
      <t>ワリ</t>
    </rPh>
    <rPh sb="3" eb="4">
      <t>ガク</t>
    </rPh>
    <phoneticPr fontId="1"/>
  </si>
  <si>
    <t>平等割額</t>
    <rPh sb="0" eb="2">
      <t>ビョウドウ</t>
    </rPh>
    <rPh sb="2" eb="3">
      <t>ワリ</t>
    </rPh>
    <rPh sb="3" eb="4">
      <t>ガク</t>
    </rPh>
    <phoneticPr fontId="1"/>
  </si>
  <si>
    <t>均等割額</t>
    <rPh sb="0" eb="3">
      <t>キントウワ</t>
    </rPh>
    <rPh sb="3" eb="4">
      <t>ガク</t>
    </rPh>
    <phoneticPr fontId="1"/>
  </si>
  <si>
    <t>限度超過額</t>
    <rPh sb="0" eb="2">
      <t>ゲンド</t>
    </rPh>
    <rPh sb="2" eb="4">
      <t>チョウカ</t>
    </rPh>
    <rPh sb="4" eb="5">
      <t>ガク</t>
    </rPh>
    <phoneticPr fontId="1"/>
  </si>
  <si>
    <t>算定額</t>
    <rPh sb="0" eb="2">
      <t>サンテイ</t>
    </rPh>
    <rPh sb="2" eb="3">
      <t>ガク</t>
    </rPh>
    <phoneticPr fontId="1"/>
  </si>
  <si>
    <r>
      <rPr>
        <b/>
        <sz val="10"/>
        <color theme="1"/>
        <rFont val="ＭＳ Ｐゴシック"/>
        <family val="3"/>
        <charset val="128"/>
      </rPr>
      <t>相当額</t>
    </r>
    <r>
      <rPr>
        <sz val="10"/>
        <color theme="1"/>
        <rFont val="ＭＳ Ｐゴシック"/>
        <family val="3"/>
        <charset val="128"/>
      </rPr>
      <t>の計</t>
    </r>
    <rPh sb="0" eb="2">
      <t>ソウトウ</t>
    </rPh>
    <rPh sb="2" eb="3">
      <t>ガク</t>
    </rPh>
    <rPh sb="4" eb="5">
      <t>ケイ</t>
    </rPh>
    <phoneticPr fontId="1"/>
  </si>
  <si>
    <t>↑各人の所得毎に計算し、合算。合計所得で計算ではないので注意。</t>
    <rPh sb="1" eb="3">
      <t>カクジン</t>
    </rPh>
    <rPh sb="4" eb="6">
      <t>ショトク</t>
    </rPh>
    <rPh sb="6" eb="7">
      <t>ゴト</t>
    </rPh>
    <rPh sb="8" eb="10">
      <t>ケイサン</t>
    </rPh>
    <rPh sb="12" eb="14">
      <t>ガッサン</t>
    </rPh>
    <rPh sb="15" eb="17">
      <t>ゴウケイ</t>
    </rPh>
    <rPh sb="17" eb="19">
      <t>ショトク</t>
    </rPh>
    <rPh sb="20" eb="22">
      <t>ケイサン</t>
    </rPh>
    <rPh sb="28" eb="30">
      <t>チュウイ</t>
    </rPh>
    <phoneticPr fontId="1"/>
  </si>
  <si>
    <r>
      <rPr>
        <sz val="10"/>
        <color theme="1"/>
        <rFont val="ＭＳ Ｐゴシック"/>
        <family val="3"/>
        <charset val="128"/>
      </rPr>
      <t>年度判定</t>
    </r>
    <rPh sb="0" eb="2">
      <t>ネンド</t>
    </rPh>
    <rPh sb="2" eb="4">
      <t>ハンテイ</t>
    </rPh>
    <phoneticPr fontId="1"/>
  </si>
  <si>
    <r>
      <rPr>
        <b/>
        <sz val="10"/>
        <color theme="1"/>
        <rFont val="ＭＳ Ｐゴシック"/>
        <family val="3"/>
        <charset val="128"/>
      </rPr>
      <t>←年度を選択</t>
    </r>
    <rPh sb="1" eb="3">
      <t>ネンド</t>
    </rPh>
    <rPh sb="4" eb="6">
      <t>センタク</t>
    </rPh>
    <phoneticPr fontId="1"/>
  </si>
  <si>
    <r>
      <rPr>
        <sz val="10"/>
        <color theme="1"/>
        <rFont val="ＭＳ Ｐゴシック"/>
        <family val="3"/>
        <charset val="128"/>
      </rPr>
      <t>軽減判定</t>
    </r>
    <rPh sb="0" eb="2">
      <t>ケイゲン</t>
    </rPh>
    <rPh sb="2" eb="4">
      <t>ハンテイ</t>
    </rPh>
    <phoneticPr fontId="1"/>
  </si>
  <si>
    <r>
      <rPr>
        <b/>
        <sz val="10"/>
        <color theme="1"/>
        <rFont val="ＭＳ Ｐゴシック"/>
        <family val="3"/>
        <charset val="128"/>
      </rPr>
      <t>←軽減判定区分を選択</t>
    </r>
    <rPh sb="1" eb="3">
      <t>ケイゲン</t>
    </rPh>
    <rPh sb="3" eb="5">
      <t>ハンテイ</t>
    </rPh>
    <rPh sb="5" eb="7">
      <t>クブン</t>
    </rPh>
    <rPh sb="8" eb="10">
      <t>センタク</t>
    </rPh>
    <phoneticPr fontId="1"/>
  </si>
  <si>
    <r>
      <t>-33</t>
    </r>
    <r>
      <rPr>
        <b/>
        <sz val="10"/>
        <color theme="1"/>
        <rFont val="ＭＳ Ｐゴシック"/>
        <family val="3"/>
        <charset val="128"/>
      </rPr>
      <t>万した後の所得↓</t>
    </r>
    <rPh sb="3" eb="4">
      <t>マン</t>
    </rPh>
    <rPh sb="6" eb="7">
      <t>アト</t>
    </rPh>
    <rPh sb="8" eb="10">
      <t>ショトク</t>
    </rPh>
    <phoneticPr fontId="1"/>
  </si>
  <si>
    <r>
      <rPr>
        <b/>
        <sz val="10"/>
        <color theme="1"/>
        <rFont val="ＭＳ Ｐゴシック"/>
        <family val="3"/>
        <charset val="128"/>
      </rPr>
      <t>非加入は</t>
    </r>
    <rPh sb="0" eb="1">
      <t>ヒ</t>
    </rPh>
    <rPh sb="1" eb="3">
      <t>カニュウ</t>
    </rPh>
    <phoneticPr fontId="1"/>
  </si>
  <si>
    <r>
      <rPr>
        <b/>
        <sz val="10"/>
        <color theme="1"/>
        <rFont val="ＭＳ Ｐゴシック"/>
        <family val="3"/>
        <charset val="128"/>
      </rPr>
      <t>加入なら</t>
    </r>
    <rPh sb="0" eb="2">
      <t>カニュウ</t>
    </rPh>
    <phoneticPr fontId="1"/>
  </si>
  <si>
    <r>
      <rPr>
        <b/>
        <sz val="10"/>
        <color theme="1"/>
        <rFont val="ＭＳ Ｐゴシック"/>
        <family val="3"/>
        <charset val="128"/>
      </rPr>
      <t>介護該当は</t>
    </r>
    <rPh sb="0" eb="2">
      <t>カイゴ</t>
    </rPh>
    <rPh sb="2" eb="4">
      <t>ガイトウ</t>
    </rPh>
    <phoneticPr fontId="1"/>
  </si>
  <si>
    <r>
      <rPr>
        <b/>
        <sz val="10"/>
        <color theme="1"/>
        <rFont val="ＭＳ Ｐゴシック"/>
        <family val="3"/>
        <charset val="128"/>
      </rPr>
      <t>月ごとの加入状況↓</t>
    </r>
    <rPh sb="0" eb="1">
      <t>ツキ</t>
    </rPh>
    <rPh sb="4" eb="6">
      <t>カニュウ</t>
    </rPh>
    <rPh sb="6" eb="8">
      <t>ジョウキョウ</t>
    </rPh>
    <phoneticPr fontId="1"/>
  </si>
  <si>
    <r>
      <rPr>
        <sz val="10"/>
        <color theme="1"/>
        <rFont val="ＭＳ Ｐゴシック"/>
        <family val="3"/>
        <charset val="128"/>
      </rPr>
      <t>所得</t>
    </r>
    <rPh sb="0" eb="2">
      <t>ショトク</t>
    </rPh>
    <phoneticPr fontId="1"/>
  </si>
  <si>
    <r>
      <rPr>
        <sz val="10"/>
        <color theme="1"/>
        <rFont val="ＭＳ Ｐゴシック"/>
        <family val="3"/>
        <charset val="128"/>
      </rPr>
      <t>介護</t>
    </r>
    <rPh sb="0" eb="2">
      <t>カイゴ</t>
    </rPh>
    <phoneticPr fontId="1"/>
  </si>
  <si>
    <r>
      <rPr>
        <sz val="10"/>
        <color theme="1"/>
        <rFont val="ＭＳ Ｐゴシック"/>
        <family val="3"/>
        <charset val="128"/>
      </rPr>
      <t>加入者</t>
    </r>
    <rPh sb="0" eb="3">
      <t>カニュウシャ</t>
    </rPh>
    <phoneticPr fontId="1"/>
  </si>
  <si>
    <r>
      <rPr>
        <sz val="10"/>
        <color theme="1"/>
        <rFont val="ＭＳ Ｐゴシック"/>
        <family val="3"/>
        <charset val="128"/>
      </rPr>
      <t>加入月数</t>
    </r>
    <rPh sb="0" eb="2">
      <t>カニュウ</t>
    </rPh>
    <rPh sb="2" eb="4">
      <t>ツキスウ</t>
    </rPh>
    <phoneticPr fontId="1"/>
  </si>
  <si>
    <r>
      <rPr>
        <sz val="10"/>
        <color theme="1"/>
        <rFont val="ＭＳ Ｐゴシック"/>
        <family val="3"/>
        <charset val="128"/>
      </rPr>
      <t>介護月数</t>
    </r>
    <rPh sb="0" eb="2">
      <t>カイゴ</t>
    </rPh>
    <rPh sb="2" eb="4">
      <t>ツキスウ</t>
    </rPh>
    <phoneticPr fontId="1"/>
  </si>
  <si>
    <r>
      <rPr>
        <sz val="10"/>
        <color theme="1"/>
        <rFont val="ＭＳ Ｐゴシック"/>
        <family val="3"/>
        <charset val="128"/>
      </rPr>
      <t>Ｂ</t>
    </r>
    <phoneticPr fontId="1"/>
  </si>
  <si>
    <r>
      <rPr>
        <sz val="10"/>
        <color theme="1"/>
        <rFont val="ＭＳ Ｐゴシック"/>
        <family val="3"/>
        <charset val="128"/>
      </rPr>
      <t>Ｃ</t>
    </r>
    <phoneticPr fontId="1"/>
  </si>
  <si>
    <r>
      <rPr>
        <sz val="10"/>
        <color theme="1"/>
        <rFont val="ＭＳ Ｐゴシック"/>
        <family val="3"/>
        <charset val="128"/>
      </rPr>
      <t>Ｄ</t>
    </r>
    <phoneticPr fontId="1"/>
  </si>
  <si>
    <t>E</t>
    <phoneticPr fontId="1"/>
  </si>
  <si>
    <t>F</t>
    <phoneticPr fontId="1"/>
  </si>
  <si>
    <t>G</t>
    <phoneticPr fontId="1"/>
  </si>
  <si>
    <t>H</t>
    <phoneticPr fontId="1"/>
  </si>
  <si>
    <t>I</t>
    <phoneticPr fontId="1"/>
  </si>
  <si>
    <r>
      <rPr>
        <sz val="10"/>
        <color theme="1"/>
        <rFont val="ＭＳ Ｐゴシック"/>
        <family val="3"/>
        <charset val="128"/>
      </rPr>
      <t>人数判定</t>
    </r>
    <rPh sb="0" eb="2">
      <t>ニンズウ</t>
    </rPh>
    <rPh sb="2" eb="4">
      <t>ハンテイ</t>
    </rPh>
    <phoneticPr fontId="1"/>
  </si>
  <si>
    <r>
      <rPr>
        <sz val="10"/>
        <color theme="1"/>
        <rFont val="ＭＳ Ｐゴシック"/>
        <family val="3"/>
        <charset val="128"/>
      </rPr>
      <t>医療・支援</t>
    </r>
    <rPh sb="0" eb="2">
      <t>イリョウ</t>
    </rPh>
    <rPh sb="3" eb="5">
      <t>シエン</t>
    </rPh>
    <phoneticPr fontId="1"/>
  </si>
  <si>
    <t>&gt;0</t>
    <phoneticPr fontId="1"/>
  </si>
  <si>
    <r>
      <rPr>
        <sz val="10"/>
        <color theme="1"/>
        <rFont val="ＭＳ Ｐゴシック"/>
        <family val="3"/>
        <charset val="128"/>
      </rPr>
      <t>特定同一</t>
    </r>
    <rPh sb="0" eb="2">
      <t>トクテイ</t>
    </rPh>
    <rPh sb="2" eb="4">
      <t>ドウイツ</t>
    </rPh>
    <phoneticPr fontId="1"/>
  </si>
  <si>
    <r>
      <rPr>
        <b/>
        <sz val="10"/>
        <color theme="1"/>
        <rFont val="ＭＳ Ｐゴシック"/>
        <family val="3"/>
        <charset val="128"/>
      </rPr>
      <t>軽減率を選択↓</t>
    </r>
    <rPh sb="0" eb="2">
      <t>ケイゲン</t>
    </rPh>
    <rPh sb="2" eb="3">
      <t>リツ</t>
    </rPh>
    <rPh sb="4" eb="6">
      <t>センタク</t>
    </rPh>
    <phoneticPr fontId="1"/>
  </si>
  <si>
    <r>
      <rPr>
        <b/>
        <sz val="10"/>
        <color theme="1"/>
        <rFont val="ＭＳ Ｐゴシック"/>
        <family val="3"/>
        <charset val="128"/>
      </rPr>
      <t>↑該当月に</t>
    </r>
    <rPh sb="1" eb="3">
      <t>ガイトウ</t>
    </rPh>
    <rPh sb="3" eb="4">
      <t>ツキ</t>
    </rPh>
    <phoneticPr fontId="1"/>
  </si>
  <si>
    <r>
      <rPr>
        <b/>
        <sz val="10"/>
        <color theme="1"/>
        <rFont val="ＭＳ Ｐゴシック"/>
        <family val="3"/>
        <charset val="128"/>
      </rPr>
      <t>非該当は</t>
    </r>
    <rPh sb="0" eb="3">
      <t>ヒガイトウ</t>
    </rPh>
    <phoneticPr fontId="1"/>
  </si>
  <si>
    <r>
      <rPr>
        <b/>
        <sz val="10"/>
        <color theme="1"/>
        <rFont val="ＭＳ Ｐゴシック"/>
        <family val="3"/>
        <charset val="128"/>
      </rPr>
      <t>内訳相当額明細</t>
    </r>
    <rPh sb="0" eb="2">
      <t>ウチワケ</t>
    </rPh>
    <rPh sb="2" eb="4">
      <t>ソウトウ</t>
    </rPh>
    <rPh sb="4" eb="5">
      <t>ガク</t>
    </rPh>
    <rPh sb="5" eb="7">
      <t>メイサイ</t>
    </rPh>
    <phoneticPr fontId="1"/>
  </si>
  <si>
    <r>
      <rPr>
        <b/>
        <sz val="10"/>
        <color theme="1"/>
        <rFont val="ＭＳ Ｐゴシック"/>
        <family val="3"/>
        <charset val="128"/>
      </rPr>
      <t>※平等割は加入月数で等分した額。端数に注意。</t>
    </r>
    <rPh sb="1" eb="3">
      <t>ビョウドウ</t>
    </rPh>
    <rPh sb="3" eb="4">
      <t>ワリ</t>
    </rPh>
    <rPh sb="5" eb="7">
      <t>カニュウ</t>
    </rPh>
    <rPh sb="7" eb="9">
      <t>ツキスウ</t>
    </rPh>
    <rPh sb="10" eb="12">
      <t>トウブン</t>
    </rPh>
    <rPh sb="14" eb="15">
      <t>ガク</t>
    </rPh>
    <rPh sb="16" eb="18">
      <t>ハスウ</t>
    </rPh>
    <rPh sb="19" eb="21">
      <t>チュウイ</t>
    </rPh>
    <phoneticPr fontId="1"/>
  </si>
  <si>
    <r>
      <rPr>
        <sz val="10"/>
        <color theme="1"/>
        <rFont val="ＭＳ Ｐゴシック"/>
        <family val="3"/>
        <charset val="128"/>
      </rPr>
      <t>医療保険分</t>
    </r>
    <rPh sb="0" eb="2">
      <t>イリョウ</t>
    </rPh>
    <rPh sb="2" eb="4">
      <t>ホケン</t>
    </rPh>
    <rPh sb="4" eb="5">
      <t>ブン</t>
    </rPh>
    <phoneticPr fontId="1"/>
  </si>
  <si>
    <r>
      <rPr>
        <sz val="10"/>
        <color theme="1"/>
        <rFont val="ＭＳ Ｐゴシック"/>
        <family val="3"/>
        <charset val="128"/>
      </rPr>
      <t>後期高齢者支援金等分</t>
    </r>
    <rPh sb="0" eb="2">
      <t>コウキ</t>
    </rPh>
    <rPh sb="2" eb="5">
      <t>コウレイシャ</t>
    </rPh>
    <rPh sb="5" eb="7">
      <t>シエン</t>
    </rPh>
    <rPh sb="7" eb="8">
      <t>キン</t>
    </rPh>
    <rPh sb="8" eb="9">
      <t>トウ</t>
    </rPh>
    <rPh sb="9" eb="10">
      <t>ブン</t>
    </rPh>
    <phoneticPr fontId="1"/>
  </si>
  <si>
    <r>
      <rPr>
        <sz val="10"/>
        <color theme="1"/>
        <rFont val="ＭＳ Ｐゴシック"/>
        <family val="3"/>
        <charset val="128"/>
      </rPr>
      <t>介護保険分（</t>
    </r>
    <r>
      <rPr>
        <sz val="10"/>
        <color theme="1"/>
        <rFont val="Arial"/>
        <family val="2"/>
      </rPr>
      <t>40</t>
    </r>
    <r>
      <rPr>
        <sz val="10"/>
        <color theme="1"/>
        <rFont val="ＭＳ Ｐゴシック"/>
        <family val="3"/>
        <charset val="128"/>
      </rPr>
      <t>歳～</t>
    </r>
    <r>
      <rPr>
        <sz val="10"/>
        <color theme="1"/>
        <rFont val="Arial"/>
        <family val="2"/>
      </rPr>
      <t>64</t>
    </r>
    <r>
      <rPr>
        <sz val="10"/>
        <color theme="1"/>
        <rFont val="ＭＳ Ｐゴシック"/>
        <family val="3"/>
        <charset val="128"/>
      </rPr>
      <t>歳の方）</t>
    </r>
    <rPh sb="0" eb="2">
      <t>カイゴ</t>
    </rPh>
    <rPh sb="2" eb="4">
      <t>ホケン</t>
    </rPh>
    <rPh sb="4" eb="5">
      <t>ブン</t>
    </rPh>
    <rPh sb="8" eb="9">
      <t>サイ</t>
    </rPh>
    <rPh sb="12" eb="13">
      <t>サイ</t>
    </rPh>
    <rPh sb="14" eb="15">
      <t>カタ</t>
    </rPh>
    <phoneticPr fontId="1"/>
  </si>
  <si>
    <r>
      <rPr>
        <sz val="10"/>
        <color theme="1"/>
        <rFont val="ＭＳ Ｐゴシック"/>
        <family val="3"/>
        <charset val="128"/>
      </rPr>
      <t>所得割計</t>
    </r>
    <rPh sb="0" eb="2">
      <t>ショトク</t>
    </rPh>
    <rPh sb="2" eb="3">
      <t>ワリ</t>
    </rPh>
    <rPh sb="3" eb="4">
      <t>ケイ</t>
    </rPh>
    <phoneticPr fontId="1"/>
  </si>
  <si>
    <r>
      <rPr>
        <sz val="10"/>
        <color theme="1"/>
        <rFont val="ＭＳ Ｐゴシック"/>
        <family val="3"/>
        <charset val="128"/>
      </rPr>
      <t>均等割計</t>
    </r>
    <rPh sb="0" eb="2">
      <t>キントウ</t>
    </rPh>
    <rPh sb="2" eb="3">
      <t>ワ</t>
    </rPh>
    <rPh sb="3" eb="4">
      <t>ケイ</t>
    </rPh>
    <phoneticPr fontId="1"/>
  </si>
  <si>
    <r>
      <rPr>
        <sz val="10"/>
        <color theme="1"/>
        <rFont val="ＭＳ Ｐゴシック"/>
        <family val="3"/>
        <charset val="128"/>
      </rPr>
      <t>平等割計</t>
    </r>
    <rPh sb="0" eb="2">
      <t>ビョウドウ</t>
    </rPh>
    <rPh sb="2" eb="3">
      <t>ワリ</t>
    </rPh>
    <rPh sb="3" eb="4">
      <t>ケイ</t>
    </rPh>
    <phoneticPr fontId="1"/>
  </si>
  <si>
    <r>
      <rPr>
        <sz val="10"/>
        <color theme="1"/>
        <rFont val="ＭＳ Ｐゴシック"/>
        <family val="3"/>
        <charset val="128"/>
      </rPr>
      <t>各人計</t>
    </r>
    <rPh sb="0" eb="2">
      <t>カクジン</t>
    </rPh>
    <rPh sb="2" eb="3">
      <t>ケイ</t>
    </rPh>
    <phoneticPr fontId="1"/>
  </si>
  <si>
    <r>
      <rPr>
        <sz val="10"/>
        <color theme="1"/>
        <rFont val="ＭＳ Ｐゴシック"/>
        <family val="3"/>
        <charset val="128"/>
      </rPr>
      <t>限度額超の場合（内訳は所得割で調整）</t>
    </r>
    <rPh sb="0" eb="2">
      <t>ゲンド</t>
    </rPh>
    <rPh sb="2" eb="3">
      <t>ガク</t>
    </rPh>
    <rPh sb="3" eb="4">
      <t>チョウ</t>
    </rPh>
    <rPh sb="5" eb="7">
      <t>バアイ</t>
    </rPh>
    <rPh sb="8" eb="10">
      <t>ウチワケ</t>
    </rPh>
    <rPh sb="11" eb="13">
      <t>ショトク</t>
    </rPh>
    <rPh sb="13" eb="14">
      <t>ワリ</t>
    </rPh>
    <rPh sb="15" eb="17">
      <t>チョウセイ</t>
    </rPh>
    <phoneticPr fontId="1"/>
  </si>
  <si>
    <r>
      <rPr>
        <sz val="10"/>
        <color theme="1"/>
        <rFont val="ＭＳ Ｐゴシック"/>
        <family val="3"/>
        <charset val="128"/>
      </rPr>
      <t>平等割月割（医療</t>
    </r>
    <rPh sb="0" eb="2">
      <t>ビョウドウ</t>
    </rPh>
    <rPh sb="2" eb="3">
      <t>ワリ</t>
    </rPh>
    <rPh sb="3" eb="4">
      <t>ツキ</t>
    </rPh>
    <rPh sb="4" eb="5">
      <t>ワリ</t>
    </rPh>
    <rPh sb="6" eb="8">
      <t>イリョウ</t>
    </rPh>
    <phoneticPr fontId="1"/>
  </si>
  <si>
    <r>
      <rPr>
        <sz val="10"/>
        <color theme="1"/>
        <rFont val="ＭＳ Ｐゴシック"/>
        <family val="3"/>
        <charset val="128"/>
      </rPr>
      <t>所得割</t>
    </r>
    <rPh sb="0" eb="2">
      <t>ショトク</t>
    </rPh>
    <rPh sb="2" eb="3">
      <t>ワリ</t>
    </rPh>
    <phoneticPr fontId="1"/>
  </si>
  <si>
    <r>
      <rPr>
        <sz val="10"/>
        <color theme="1"/>
        <rFont val="ＭＳ Ｐゴシック"/>
        <family val="3"/>
        <charset val="128"/>
      </rPr>
      <t>均等割</t>
    </r>
    <rPh sb="0" eb="2">
      <t>キントウ</t>
    </rPh>
    <rPh sb="2" eb="3">
      <t>ワ</t>
    </rPh>
    <phoneticPr fontId="1"/>
  </si>
  <si>
    <r>
      <rPr>
        <sz val="10"/>
        <color theme="1"/>
        <rFont val="ＭＳ Ｐゴシック"/>
        <family val="3"/>
        <charset val="128"/>
      </rPr>
      <t>平等割</t>
    </r>
    <rPh sb="0" eb="2">
      <t>ビョウドウ</t>
    </rPh>
    <rPh sb="2" eb="3">
      <t>ワリ</t>
    </rPh>
    <phoneticPr fontId="1"/>
  </si>
  <si>
    <t>A</t>
    <phoneticPr fontId="1"/>
  </si>
  <si>
    <t>B</t>
    <phoneticPr fontId="1"/>
  </si>
  <si>
    <t>C</t>
    <phoneticPr fontId="1"/>
  </si>
  <si>
    <t>D</t>
    <phoneticPr fontId="1"/>
  </si>
  <si>
    <r>
      <rPr>
        <b/>
        <sz val="10"/>
        <color theme="1"/>
        <rFont val="ＭＳ Ｐゴシック"/>
        <family val="3"/>
        <charset val="128"/>
      </rPr>
      <t>全体の計</t>
    </r>
    <rPh sb="0" eb="2">
      <t>ゼンタイ</t>
    </rPh>
    <rPh sb="3" eb="4">
      <t>ケイ</t>
    </rPh>
    <phoneticPr fontId="1"/>
  </si>
  <si>
    <r>
      <rPr>
        <b/>
        <sz val="10"/>
        <color theme="1"/>
        <rFont val="ＭＳ Ｐゴシック"/>
        <family val="3"/>
        <charset val="128"/>
      </rPr>
      <t>端数</t>
    </r>
    <rPh sb="0" eb="2">
      <t>ハスウ</t>
    </rPh>
    <phoneticPr fontId="1"/>
  </si>
  <si>
    <r>
      <rPr>
        <b/>
        <sz val="10"/>
        <color theme="1"/>
        <rFont val="ＭＳ Ｐゴシック"/>
        <family val="3"/>
        <charset val="128"/>
      </rPr>
      <t>←端数注意</t>
    </r>
    <rPh sb="1" eb="3">
      <t>ハスウ</t>
    </rPh>
    <rPh sb="3" eb="5">
      <t>チュウイ</t>
    </rPh>
    <phoneticPr fontId="1"/>
  </si>
  <si>
    <r>
      <rPr>
        <b/>
        <sz val="10"/>
        <color theme="1"/>
        <rFont val="ＭＳ Ｐゴシック"/>
        <family val="3"/>
        <charset val="128"/>
      </rPr>
      <t>→↑</t>
    </r>
    <phoneticPr fontId="1"/>
  </si>
  <si>
    <r>
      <rPr>
        <sz val="10"/>
        <color theme="1"/>
        <rFont val="ＭＳ Ｐゴシック"/>
        <family val="3"/>
        <charset val="128"/>
      </rPr>
      <t>合計</t>
    </r>
    <rPh sb="0" eb="2">
      <t>ゴウケイ</t>
    </rPh>
    <phoneticPr fontId="1"/>
  </si>
  <si>
    <r>
      <rPr>
        <sz val="10"/>
        <color theme="1"/>
        <rFont val="ＭＳ Ｐゴシック"/>
        <family val="3"/>
        <charset val="128"/>
      </rPr>
      <t>支援金等分</t>
    </r>
    <rPh sb="0" eb="3">
      <t>シエンキン</t>
    </rPh>
    <rPh sb="3" eb="5">
      <t>トウブン</t>
    </rPh>
    <phoneticPr fontId="1"/>
  </si>
  <si>
    <r>
      <rPr>
        <sz val="10"/>
        <color theme="1"/>
        <rFont val="ＭＳ Ｐゴシック"/>
        <family val="3"/>
        <charset val="128"/>
      </rPr>
      <t>介護保険分</t>
    </r>
    <rPh sb="0" eb="2">
      <t>カイゴ</t>
    </rPh>
    <rPh sb="2" eb="4">
      <t>ホケン</t>
    </rPh>
    <rPh sb="4" eb="5">
      <t>ブン</t>
    </rPh>
    <phoneticPr fontId="1"/>
  </si>
  <si>
    <r>
      <rPr>
        <sz val="10"/>
        <color theme="1"/>
        <rFont val="ＭＳ Ｐゴシック"/>
        <family val="3"/>
        <charset val="128"/>
      </rPr>
      <t>限度額超過額</t>
    </r>
    <rPh sb="0" eb="2">
      <t>ゲンド</t>
    </rPh>
    <rPh sb="2" eb="3">
      <t>ガク</t>
    </rPh>
    <rPh sb="3" eb="5">
      <t>チョウカ</t>
    </rPh>
    <rPh sb="5" eb="6">
      <t>ガク</t>
    </rPh>
    <phoneticPr fontId="1"/>
  </si>
  <si>
    <r>
      <rPr>
        <sz val="10"/>
        <color theme="1"/>
        <rFont val="ＭＳ Ｐゴシック"/>
        <family val="3"/>
        <charset val="128"/>
      </rPr>
      <t>限度額超過額の計</t>
    </r>
    <rPh sb="0" eb="2">
      <t>ゲンド</t>
    </rPh>
    <rPh sb="2" eb="3">
      <t>ガク</t>
    </rPh>
    <rPh sb="3" eb="6">
      <t>チョウカガク</t>
    </rPh>
    <rPh sb="7" eb="8">
      <t>ケイ</t>
    </rPh>
    <phoneticPr fontId="1"/>
  </si>
  <si>
    <r>
      <rPr>
        <sz val="10"/>
        <color theme="1"/>
        <rFont val="ＭＳ Ｐゴシック"/>
        <family val="3"/>
        <charset val="128"/>
      </rPr>
      <t>医療年度額</t>
    </r>
    <rPh sb="0" eb="2">
      <t>イリョウ</t>
    </rPh>
    <rPh sb="2" eb="4">
      <t>ネンド</t>
    </rPh>
    <rPh sb="4" eb="5">
      <t>ガク</t>
    </rPh>
    <phoneticPr fontId="1"/>
  </si>
  <si>
    <r>
      <rPr>
        <sz val="10"/>
        <color theme="1"/>
        <rFont val="ＭＳ Ｐゴシック"/>
        <family val="3"/>
        <charset val="128"/>
      </rPr>
      <t>支援年度額</t>
    </r>
    <rPh sb="0" eb="2">
      <t>シエン</t>
    </rPh>
    <rPh sb="2" eb="4">
      <t>ネンド</t>
    </rPh>
    <rPh sb="4" eb="5">
      <t>ガク</t>
    </rPh>
    <phoneticPr fontId="1"/>
  </si>
  <si>
    <r>
      <rPr>
        <sz val="10"/>
        <color theme="1"/>
        <rFont val="ＭＳ Ｐゴシック"/>
        <family val="3"/>
        <charset val="128"/>
      </rPr>
      <t>介護年度額</t>
    </r>
    <rPh sb="0" eb="2">
      <t>カイゴ</t>
    </rPh>
    <rPh sb="2" eb="4">
      <t>ネンド</t>
    </rPh>
    <rPh sb="4" eb="5">
      <t>ガク</t>
    </rPh>
    <phoneticPr fontId="1"/>
  </si>
  <si>
    <r>
      <rPr>
        <b/>
        <sz val="10"/>
        <color theme="1"/>
        <rFont val="ＭＳ Ｐゴシック"/>
        <family val="3"/>
        <charset val="128"/>
      </rPr>
      <t>合計年度額</t>
    </r>
    <rPh sb="0" eb="2">
      <t>ゴウケイ</t>
    </rPh>
    <rPh sb="2" eb="4">
      <t>ネンド</t>
    </rPh>
    <rPh sb="4" eb="5">
      <t>ガク</t>
    </rPh>
    <phoneticPr fontId="1"/>
  </si>
  <si>
    <r>
      <rPr>
        <sz val="10"/>
        <color theme="1"/>
        <rFont val="ＭＳ Ｐゴシック"/>
        <family val="3"/>
        <charset val="128"/>
      </rPr>
      <t>※期別内訳</t>
    </r>
    <rPh sb="1" eb="2">
      <t>キ</t>
    </rPh>
    <rPh sb="2" eb="3">
      <t>ベツ</t>
    </rPh>
    <rPh sb="3" eb="5">
      <t>ウチワケ</t>
    </rPh>
    <phoneticPr fontId="1"/>
  </si>
  <si>
    <r>
      <rPr>
        <sz val="10"/>
        <color theme="1"/>
        <rFont val="ＭＳ Ｐゴシック"/>
        <family val="3"/>
        <charset val="128"/>
      </rPr>
      <t>各人相当額</t>
    </r>
    <rPh sb="0" eb="2">
      <t>カクジン</t>
    </rPh>
    <rPh sb="2" eb="4">
      <t>ソウトウ</t>
    </rPh>
    <rPh sb="4" eb="5">
      <t>ガク</t>
    </rPh>
    <phoneticPr fontId="1"/>
  </si>
  <si>
    <r>
      <rPr>
        <sz val="10"/>
        <color theme="1"/>
        <rFont val="ＭＳ Ｐゴシック"/>
        <family val="3"/>
        <charset val="128"/>
      </rPr>
      <t>率</t>
    </r>
    <rPh sb="0" eb="1">
      <t>リツ</t>
    </rPh>
    <phoneticPr fontId="1"/>
  </si>
  <si>
    <r>
      <rPr>
        <sz val="10"/>
        <color theme="1"/>
        <rFont val="ＭＳ Ｐゴシック"/>
        <family val="3"/>
        <charset val="128"/>
      </rPr>
      <t>　　　（自動計算）</t>
    </r>
    <rPh sb="4" eb="6">
      <t>ジドウ</t>
    </rPh>
    <rPh sb="6" eb="8">
      <t>ケイサン</t>
    </rPh>
    <phoneticPr fontId="1"/>
  </si>
  <si>
    <r>
      <rPr>
        <sz val="10"/>
        <color theme="1"/>
        <rFont val="ＭＳ Ｐゴシック"/>
        <family val="3"/>
        <charset val="128"/>
      </rPr>
      <t>　　　（手動入力）</t>
    </r>
    <rPh sb="4" eb="6">
      <t>シュドウ</t>
    </rPh>
    <rPh sb="6" eb="8">
      <t>ニュウリョク</t>
    </rPh>
    <phoneticPr fontId="1"/>
  </si>
  <si>
    <r>
      <rPr>
        <sz val="10"/>
        <color theme="1"/>
        <rFont val="ＭＳ Ｐゴシック"/>
        <family val="3"/>
        <charset val="128"/>
      </rPr>
      <t>期別</t>
    </r>
    <rPh sb="0" eb="1">
      <t>キ</t>
    </rPh>
    <rPh sb="1" eb="2">
      <t>ベツ</t>
    </rPh>
    <phoneticPr fontId="1"/>
  </si>
  <si>
    <r>
      <rPr>
        <sz val="10"/>
        <color theme="1"/>
        <rFont val="ＭＳ Ｐゴシック"/>
        <family val="3"/>
        <charset val="128"/>
      </rPr>
      <t>相当額</t>
    </r>
    <rPh sb="0" eb="2">
      <t>ソウトウ</t>
    </rPh>
    <rPh sb="2" eb="3">
      <t>ガク</t>
    </rPh>
    <phoneticPr fontId="1"/>
  </si>
  <si>
    <r>
      <rPr>
        <sz val="10"/>
        <color theme="1"/>
        <rFont val="ＭＳ Ｐゴシック"/>
        <family val="3"/>
        <charset val="128"/>
      </rPr>
      <t>全体</t>
    </r>
    <rPh sb="0" eb="2">
      <t>ゼンタイ</t>
    </rPh>
    <phoneticPr fontId="1"/>
  </si>
  <si>
    <r>
      <rPr>
        <sz val="10"/>
        <color theme="1"/>
        <rFont val="ＭＳ Ｐゴシック"/>
        <family val="3"/>
        <charset val="128"/>
      </rPr>
      <t>※年度判定により各年度パラメータ参照。</t>
    </r>
    <rPh sb="1" eb="3">
      <t>ネンド</t>
    </rPh>
    <rPh sb="3" eb="5">
      <t>ハンテイ</t>
    </rPh>
    <rPh sb="8" eb="11">
      <t>カクネンド</t>
    </rPh>
    <rPh sb="16" eb="18">
      <t>サンショウ</t>
    </rPh>
    <phoneticPr fontId="1"/>
  </si>
  <si>
    <r>
      <rPr>
        <sz val="10"/>
        <color theme="1"/>
        <rFont val="ＭＳ Ｐゴシック"/>
        <family val="3"/>
        <charset val="128"/>
      </rPr>
      <t>※軽減判定により左表を計算。</t>
    </r>
    <rPh sb="1" eb="3">
      <t>ケイゲン</t>
    </rPh>
    <rPh sb="3" eb="5">
      <t>ハンテイ</t>
    </rPh>
    <rPh sb="8" eb="9">
      <t>サ</t>
    </rPh>
    <rPh sb="9" eb="10">
      <t>ヒョウ</t>
    </rPh>
    <rPh sb="11" eb="13">
      <t>ケイサン</t>
    </rPh>
    <phoneticPr fontId="1"/>
  </si>
  <si>
    <r>
      <rPr>
        <sz val="10"/>
        <color theme="1"/>
        <rFont val="ＭＳ Ｐゴシック"/>
        <family val="3"/>
        <charset val="128"/>
      </rPr>
      <t>限度額</t>
    </r>
    <rPh sb="0" eb="2">
      <t>ゲンド</t>
    </rPh>
    <rPh sb="2" eb="3">
      <t>ガク</t>
    </rPh>
    <phoneticPr fontId="1"/>
  </si>
  <si>
    <r>
      <rPr>
        <sz val="10"/>
        <color theme="1"/>
        <rFont val="ＭＳ Ｐゴシック"/>
        <family val="3"/>
        <charset val="128"/>
      </rPr>
      <t>→</t>
    </r>
    <phoneticPr fontId="1"/>
  </si>
  <si>
    <r>
      <rPr>
        <sz val="10"/>
        <color theme="1"/>
        <rFont val="ＭＳ Ｐゴシック"/>
        <family val="3"/>
        <charset val="128"/>
      </rPr>
      <t>均等割</t>
    </r>
    <rPh sb="0" eb="3">
      <t>キントウワリ</t>
    </rPh>
    <phoneticPr fontId="1"/>
  </si>
  <si>
    <r>
      <rPr>
        <sz val="10"/>
        <color theme="1"/>
        <rFont val="ＭＳ Ｐゴシック"/>
        <family val="3"/>
        <charset val="128"/>
      </rPr>
      <t>※特定同一用パラメータ</t>
    </r>
    <rPh sb="1" eb="3">
      <t>トクテイ</t>
    </rPh>
    <rPh sb="3" eb="5">
      <t>ドウイツ</t>
    </rPh>
    <rPh sb="5" eb="6">
      <t>ヨウ</t>
    </rPh>
    <phoneticPr fontId="1"/>
  </si>
  <si>
    <r>
      <rPr>
        <sz val="10"/>
        <color theme="1"/>
        <rFont val="ＭＳ Ｐゴシック"/>
        <family val="3"/>
        <charset val="128"/>
      </rPr>
      <t>非該当</t>
    </r>
    <rPh sb="0" eb="3">
      <t>ヒガイトウ</t>
    </rPh>
    <phoneticPr fontId="1"/>
  </si>
  <si>
    <r>
      <rPr>
        <sz val="10"/>
        <color theme="1"/>
        <rFont val="ＭＳ Ｐゴシック"/>
        <family val="3"/>
        <charset val="128"/>
      </rPr>
      <t>２分の１</t>
    </r>
  </si>
  <si>
    <r>
      <rPr>
        <sz val="10"/>
        <color theme="1"/>
        <rFont val="ＭＳ Ｐゴシック"/>
        <family val="3"/>
        <charset val="128"/>
      </rPr>
      <t>４分の１軽減</t>
    </r>
    <rPh sb="4" eb="6">
      <t>ケイゲン</t>
    </rPh>
    <phoneticPr fontId="1"/>
  </si>
  <si>
    <r>
      <rPr>
        <sz val="10"/>
        <color theme="1"/>
        <rFont val="ＭＳ Ｐゴシック"/>
        <family val="3"/>
        <charset val="128"/>
      </rPr>
      <t>※軽減判定用パラメータ</t>
    </r>
    <rPh sb="1" eb="3">
      <t>ケイゲン</t>
    </rPh>
    <rPh sb="3" eb="5">
      <t>ハンテイ</t>
    </rPh>
    <rPh sb="5" eb="6">
      <t>ヨウ</t>
    </rPh>
    <phoneticPr fontId="1"/>
  </si>
  <si>
    <r>
      <rPr>
        <sz val="10"/>
        <color theme="1"/>
        <rFont val="ＭＳ Ｐゴシック"/>
        <family val="3"/>
        <charset val="128"/>
      </rPr>
      <t>※印刷用表示（加入状況）</t>
    </r>
    <rPh sb="1" eb="3">
      <t>インサツ</t>
    </rPh>
    <rPh sb="3" eb="4">
      <t>ヨウ</t>
    </rPh>
    <rPh sb="4" eb="6">
      <t>ヒョウジ</t>
    </rPh>
    <rPh sb="7" eb="9">
      <t>カニュウ</t>
    </rPh>
    <rPh sb="9" eb="11">
      <t>ジョウキョウ</t>
    </rPh>
    <phoneticPr fontId="1"/>
  </si>
  <si>
    <r>
      <rPr>
        <sz val="10"/>
        <color theme="1"/>
        <rFont val="ＭＳ Ｐゴシック"/>
        <family val="3"/>
        <charset val="128"/>
      </rPr>
      <t>通常</t>
    </r>
    <rPh sb="0" eb="2">
      <t>ツウジョウ</t>
    </rPh>
    <phoneticPr fontId="1"/>
  </si>
  <si>
    <r>
      <rPr>
        <sz val="10"/>
        <color theme="1"/>
        <rFont val="ＭＳ Ｐゴシック"/>
        <family val="3"/>
        <charset val="128"/>
      </rPr>
      <t>軽減なし</t>
    </r>
    <rPh sb="0" eb="2">
      <t>ケイゲン</t>
    </rPh>
    <phoneticPr fontId="1"/>
  </si>
  <si>
    <r>
      <rPr>
        <sz val="10"/>
        <color theme="1"/>
        <rFont val="ＭＳ Ｐゴシック"/>
        <family val="3"/>
        <charset val="128"/>
      </rPr>
      <t>○</t>
    </r>
    <phoneticPr fontId="1"/>
  </si>
  <si>
    <r>
      <rPr>
        <sz val="10"/>
        <color theme="1"/>
        <rFont val="ＭＳ Ｐゴシック"/>
        <family val="3"/>
        <charset val="128"/>
      </rPr>
      <t>２割軽減</t>
    </r>
    <rPh sb="1" eb="2">
      <t>ワリ</t>
    </rPh>
    <rPh sb="2" eb="4">
      <t>ケイゲン</t>
    </rPh>
    <phoneticPr fontId="1"/>
  </si>
  <si>
    <r>
      <rPr>
        <sz val="10"/>
        <color theme="1"/>
        <rFont val="ＭＳ Ｐゴシック"/>
        <family val="3"/>
        <charset val="128"/>
      </rPr>
      <t>●（介護）</t>
    </r>
    <rPh sb="2" eb="4">
      <t>カイゴ</t>
    </rPh>
    <phoneticPr fontId="1"/>
  </si>
  <si>
    <r>
      <rPr>
        <sz val="10"/>
        <color theme="1"/>
        <rFont val="ＭＳ Ｐゴシック"/>
        <family val="3"/>
        <charset val="128"/>
      </rPr>
      <t>５割軽減</t>
    </r>
    <rPh sb="1" eb="2">
      <t>ワリ</t>
    </rPh>
    <rPh sb="2" eb="4">
      <t>ケイゲン</t>
    </rPh>
    <phoneticPr fontId="1"/>
  </si>
  <si>
    <r>
      <rPr>
        <sz val="10"/>
        <color theme="1"/>
        <rFont val="ＭＳ Ｐゴシック"/>
        <family val="3"/>
        <charset val="128"/>
      </rPr>
      <t>７割軽減</t>
    </r>
    <rPh sb="1" eb="2">
      <t>ワリ</t>
    </rPh>
    <rPh sb="2" eb="4">
      <t>ケイゲン</t>
    </rPh>
    <phoneticPr fontId="1"/>
  </si>
  <si>
    <r>
      <rPr>
        <sz val="10"/>
        <color theme="1"/>
        <rFont val="ＭＳ Ｐゴシック"/>
        <family val="3"/>
        <charset val="128"/>
      </rPr>
      <t>※各年度パラメータ</t>
    </r>
    <rPh sb="1" eb="4">
      <t>カクネンド</t>
    </rPh>
    <phoneticPr fontId="1"/>
  </si>
  <si>
    <t>H22</t>
    <phoneticPr fontId="1"/>
  </si>
  <si>
    <t>H23</t>
    <phoneticPr fontId="1"/>
  </si>
  <si>
    <t>H24</t>
    <phoneticPr fontId="1"/>
  </si>
  <si>
    <t>H25</t>
    <phoneticPr fontId="1"/>
  </si>
  <si>
    <t>H26</t>
    <phoneticPr fontId="1"/>
  </si>
  <si>
    <t>H27</t>
    <phoneticPr fontId="1"/>
  </si>
  <si>
    <t>H28</t>
    <phoneticPr fontId="1"/>
  </si>
  <si>
    <r>
      <rPr>
        <sz val="10"/>
        <color theme="1"/>
        <rFont val="ＭＳ Ｐゴシック"/>
        <family val="3"/>
        <charset val="128"/>
      </rPr>
      <t>期割額</t>
    </r>
    <rPh sb="0" eb="1">
      <t>キ</t>
    </rPh>
    <rPh sb="1" eb="2">
      <t>ワリ</t>
    </rPh>
    <rPh sb="2" eb="3">
      <t>ガク</t>
    </rPh>
    <phoneticPr fontId="1"/>
  </si>
  <si>
    <r>
      <rPr>
        <sz val="10"/>
        <color theme="1"/>
        <rFont val="ＭＳ Ｐゴシック"/>
        <family val="3"/>
        <charset val="128"/>
      </rPr>
      <t>医療</t>
    </r>
    <rPh sb="0" eb="2">
      <t>イリョウ</t>
    </rPh>
    <phoneticPr fontId="1"/>
  </si>
  <si>
    <r>
      <rPr>
        <sz val="10"/>
        <color theme="1"/>
        <rFont val="ＭＳ Ｐゴシック"/>
        <family val="3"/>
        <charset val="128"/>
      </rPr>
      <t>支援</t>
    </r>
    <rPh sb="0" eb="2">
      <t>シエン</t>
    </rPh>
    <phoneticPr fontId="1"/>
  </si>
  <si>
    <r>
      <rPr>
        <sz val="10"/>
        <color theme="1"/>
        <rFont val="ＭＳ Ｐゴシック"/>
        <family val="3"/>
        <charset val="128"/>
      </rPr>
      <t>年度</t>
    </r>
    <rPh sb="0" eb="2">
      <t>ネンド</t>
    </rPh>
    <phoneticPr fontId="1"/>
  </si>
  <si>
    <t>H29</t>
    <phoneticPr fontId="1"/>
  </si>
  <si>
    <t>軽減判定対象</t>
    <rPh sb="0" eb="2">
      <t>ケイゲン</t>
    </rPh>
    <rPh sb="2" eb="4">
      <t>ハンテイ</t>
    </rPh>
    <rPh sb="4" eb="6">
      <t>タイショウ</t>
    </rPh>
    <phoneticPr fontId="1"/>
  </si>
  <si>
    <t>○</t>
    <phoneticPr fontId="1"/>
  </si>
  <si>
    <t>↓軽減判定対象用</t>
    <rPh sb="1" eb="3">
      <t>ケイゲン</t>
    </rPh>
    <rPh sb="3" eb="5">
      <t>ハンテイ</t>
    </rPh>
    <rPh sb="5" eb="7">
      <t>タイショウ</t>
    </rPh>
    <rPh sb="7" eb="8">
      <t>ヨウ</t>
    </rPh>
    <phoneticPr fontId="1"/>
  </si>
  <si>
    <t>世帯主A</t>
    <rPh sb="0" eb="3">
      <t>セタイヌシ</t>
    </rPh>
    <phoneticPr fontId="1"/>
  </si>
  <si>
    <r>
      <rPr>
        <sz val="10"/>
        <color theme="1"/>
        <rFont val="ＭＳ Ｐゴシック"/>
        <family val="3"/>
        <charset val="128"/>
      </rPr>
      <t>世帯主</t>
    </r>
    <r>
      <rPr>
        <sz val="10"/>
        <color theme="1"/>
        <rFont val="Arial"/>
        <family val="2"/>
      </rPr>
      <t>A</t>
    </r>
    <rPh sb="0" eb="3">
      <t>セタイヌシ</t>
    </rPh>
    <phoneticPr fontId="1"/>
  </si>
  <si>
    <t>A</t>
    <phoneticPr fontId="1"/>
  </si>
  <si>
    <t>●介護</t>
    <rPh sb="1" eb="3">
      <t>カイゴ</t>
    </rPh>
    <phoneticPr fontId="1"/>
  </si>
  <si>
    <t>平等割月割（支援</t>
    <rPh sb="0" eb="2">
      <t>ビョウドウ</t>
    </rPh>
    <rPh sb="2" eb="3">
      <t>ワリ</t>
    </rPh>
    <rPh sb="3" eb="4">
      <t>ツキ</t>
    </rPh>
    <rPh sb="4" eb="5">
      <t>ワリ</t>
    </rPh>
    <rPh sb="6" eb="8">
      <t>シエン</t>
    </rPh>
    <phoneticPr fontId="1"/>
  </si>
  <si>
    <t>平等割月割（介護</t>
    <rPh sb="0" eb="2">
      <t>ビョウドウ</t>
    </rPh>
    <rPh sb="2" eb="3">
      <t>ワリ</t>
    </rPh>
    <rPh sb="3" eb="4">
      <t>ツキ</t>
    </rPh>
    <rPh sb="4" eb="5">
      <t>ワリ</t>
    </rPh>
    <rPh sb="6" eb="8">
      <t>カイゴ</t>
    </rPh>
    <phoneticPr fontId="1"/>
  </si>
  <si>
    <t>加入者増あたりの増加基準金額</t>
    <rPh sb="0" eb="3">
      <t>カニュウシャ</t>
    </rPh>
    <rPh sb="3" eb="4">
      <t>ゾウ</t>
    </rPh>
    <rPh sb="8" eb="10">
      <t>ゾウカ</t>
    </rPh>
    <rPh sb="10" eb="12">
      <t>キジュン</t>
    </rPh>
    <rPh sb="12" eb="14">
      <t>キンガク</t>
    </rPh>
    <phoneticPr fontId="1"/>
  </si>
  <si>
    <t>軽減判定</t>
    <rPh sb="0" eb="2">
      <t>ケイゲン</t>
    </rPh>
    <rPh sb="2" eb="4">
      <t>ハンテイ</t>
    </rPh>
    <phoneticPr fontId="1"/>
  </si>
  <si>
    <t>７割</t>
    <rPh sb="1" eb="2">
      <t>ワリ</t>
    </rPh>
    <phoneticPr fontId="1"/>
  </si>
  <si>
    <t>５割</t>
    <rPh sb="1" eb="2">
      <t>ワリ</t>
    </rPh>
    <phoneticPr fontId="1"/>
  </si>
  <si>
    <t>２割</t>
    <rPh sb="1" eb="2">
      <t>ワリ</t>
    </rPh>
    <phoneticPr fontId="1"/>
  </si>
  <si>
    <t>人数（擬主含まない）</t>
    <rPh sb="0" eb="2">
      <t>ニンズウ</t>
    </rPh>
    <rPh sb="3" eb="4">
      <t>ギ</t>
    </rPh>
    <rPh sb="4" eb="5">
      <t>ヌシ</t>
    </rPh>
    <rPh sb="5" eb="6">
      <t>フク</t>
    </rPh>
    <phoneticPr fontId="1"/>
  </si>
  <si>
    <t>軽減基準所得（擬主分含む）</t>
    <rPh sb="0" eb="2">
      <t>ケイゲン</t>
    </rPh>
    <rPh sb="2" eb="4">
      <t>キジュン</t>
    </rPh>
    <rPh sb="4" eb="6">
      <t>ショトク</t>
    </rPh>
    <rPh sb="7" eb="8">
      <t>ギ</t>
    </rPh>
    <rPh sb="8" eb="9">
      <t>ヌシ</t>
    </rPh>
    <rPh sb="9" eb="10">
      <t>ブン</t>
    </rPh>
    <rPh sb="10" eb="11">
      <t>フク</t>
    </rPh>
    <phoneticPr fontId="1"/>
  </si>
  <si>
    <t>max関数</t>
    <rPh sb="3" eb="5">
      <t>カンスウ</t>
    </rPh>
    <phoneticPr fontId="1"/>
  </si>
  <si>
    <t>判定</t>
    <rPh sb="0" eb="2">
      <t>ハンテイ</t>
    </rPh>
    <phoneticPr fontId="1"/>
  </si>
  <si>
    <r>
      <t>2</t>
    </r>
    <r>
      <rPr>
        <sz val="10"/>
        <color theme="1"/>
        <rFont val="ＭＳ Ｐゴシック"/>
        <family val="3"/>
        <charset val="128"/>
      </rPr>
      <t>割軽減</t>
    </r>
    <rPh sb="1" eb="2">
      <t>ワリ</t>
    </rPh>
    <rPh sb="2" eb="4">
      <t>ケイゲン</t>
    </rPh>
    <phoneticPr fontId="1"/>
  </si>
  <si>
    <r>
      <t>5</t>
    </r>
    <r>
      <rPr>
        <sz val="10"/>
        <color theme="1"/>
        <rFont val="ＭＳ Ｐゴシック"/>
        <family val="3"/>
        <charset val="128"/>
      </rPr>
      <t>割軽減</t>
    </r>
    <rPh sb="1" eb="2">
      <t>ワリ</t>
    </rPh>
    <rPh sb="2" eb="4">
      <t>ケイゲン</t>
    </rPh>
    <phoneticPr fontId="1"/>
  </si>
  <si>
    <r>
      <t>7</t>
    </r>
    <r>
      <rPr>
        <sz val="10"/>
        <color theme="1"/>
        <rFont val="ＭＳ Ｐゴシック"/>
        <family val="3"/>
        <charset val="128"/>
      </rPr>
      <t>割軽減</t>
    </r>
    <rPh sb="1" eb="2">
      <t>ワリ</t>
    </rPh>
    <rPh sb="2" eb="4">
      <t>ケイゲン</t>
    </rPh>
    <phoneticPr fontId="1"/>
  </si>
  <si>
    <t>総所得金額</t>
    <rPh sb="0" eb="3">
      <t>ソウショトク</t>
    </rPh>
    <rPh sb="3" eb="5">
      <t>キンガク</t>
    </rPh>
    <phoneticPr fontId="1"/>
  </si>
  <si>
    <t>基準総所得</t>
    <rPh sb="0" eb="2">
      <t>キジュン</t>
    </rPh>
    <rPh sb="2" eb="5">
      <t>ソウショトク</t>
    </rPh>
    <phoneticPr fontId="1"/>
  </si>
  <si>
    <t>擬制世帯主</t>
    <rPh sb="0" eb="1">
      <t>ギ</t>
    </rPh>
    <rPh sb="1" eb="2">
      <t>セイ</t>
    </rPh>
    <rPh sb="2" eb="5">
      <t>セタイヌシ</t>
    </rPh>
    <phoneticPr fontId="1"/>
  </si>
  <si>
    <t>合計年度額</t>
    <rPh sb="0" eb="2">
      <t>ゴウケイ</t>
    </rPh>
    <rPh sb="2" eb="4">
      <t>ネンド</t>
    </rPh>
    <rPh sb="4" eb="5">
      <t>ガク</t>
    </rPh>
    <phoneticPr fontId="1"/>
  </si>
  <si>
    <t>軽減判定基準所得</t>
    <rPh sb="0" eb="2">
      <t>ケイゲン</t>
    </rPh>
    <rPh sb="2" eb="4">
      <t>ハンテイ</t>
    </rPh>
    <rPh sb="4" eb="6">
      <t>キジュン</t>
    </rPh>
    <rPh sb="6" eb="8">
      <t>ショトク</t>
    </rPh>
    <phoneticPr fontId="1"/>
  </si>
  <si>
    <t>※端数処理しています。実際は１円単位まで計算されます。</t>
    <rPh sb="1" eb="3">
      <t>ハスウ</t>
    </rPh>
    <rPh sb="3" eb="5">
      <t>ショリ</t>
    </rPh>
    <rPh sb="11" eb="13">
      <t>ジッサイ</t>
    </rPh>
    <rPh sb="15" eb="16">
      <t>エン</t>
    </rPh>
    <rPh sb="16" eb="18">
      <t>タンイ</t>
    </rPh>
    <rPh sb="20" eb="22">
      <t>ケイサン</t>
    </rPh>
    <phoneticPr fontId="1"/>
  </si>
  <si>
    <t>H30</t>
  </si>
  <si>
    <t>H30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</si>
</sst>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月&quot;"/>
    <numFmt numFmtId="177" formatCode="General\(&quot;固&quot;&quot;定&quot;\)"/>
  </numFmts>
  <fonts count="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0"/>
      <color theme="1"/>
      <name val="ＭＳ Ｐゴシック"/>
      <family val="3"/>
      <charset val="128"/>
    </font>
    <font>
      <b/>
      <sz val="10"/>
      <color theme="1"/>
      <name val="ＭＳ Ｐゴシック"/>
      <family val="3"/>
      <charset val="128"/>
    </font>
    <font>
      <sz val="10"/>
      <color theme="1"/>
      <name val="Arial"/>
      <family val="2"/>
    </font>
    <font>
      <b/>
      <sz val="10"/>
      <color theme="1"/>
      <name val="Arial"/>
      <family val="2"/>
    </font>
    <font>
      <b/>
      <sz val="10"/>
      <color rgb="FFFF0000"/>
      <name val="Arial"/>
      <family val="2"/>
    </font>
    <font>
      <sz val="10"/>
      <color theme="1"/>
      <name val="ＭＳ Ｐゴシック"/>
      <family val="3"/>
      <charset val="128"/>
      <scheme val="minor"/>
    </font>
    <font>
      <sz val="11"/>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00FF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79998168889431442"/>
        <bgColor indexed="64"/>
      </patternFill>
    </fill>
  </fills>
  <borders count="29">
    <border>
      <left/>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style="thin">
        <color theme="3" tint="0.39997558519241921"/>
      </right>
      <top/>
      <bottom/>
      <diagonal/>
    </border>
    <border>
      <left style="thin">
        <color indexed="64"/>
      </left>
      <right style="thin">
        <color indexed="64"/>
      </right>
      <top style="thin">
        <color indexed="64"/>
      </top>
      <bottom style="thin">
        <color indexed="64"/>
      </bottom>
      <diagonal/>
    </border>
    <border>
      <left/>
      <right/>
      <top style="thin">
        <color theme="3" tint="0.39997558519241921"/>
      </top>
      <bottom style="thin">
        <color theme="3" tint="0.39997558519241921"/>
      </bottom>
      <diagonal/>
    </border>
    <border>
      <left style="medium">
        <color theme="3" tint="0.39997558519241921"/>
      </left>
      <right style="thin">
        <color theme="3" tint="0.39997558519241921"/>
      </right>
      <top style="medium">
        <color theme="3" tint="0.39997558519241921"/>
      </top>
      <bottom style="medium">
        <color theme="3" tint="0.39997558519241921"/>
      </bottom>
      <diagonal/>
    </border>
    <border>
      <left style="thin">
        <color theme="3" tint="0.39997558519241921"/>
      </left>
      <right style="thin">
        <color theme="3" tint="0.39997558519241921"/>
      </right>
      <top style="medium">
        <color theme="3" tint="0.39997558519241921"/>
      </top>
      <bottom style="medium">
        <color theme="3" tint="0.39997558519241921"/>
      </bottom>
      <diagonal/>
    </border>
    <border>
      <left style="thin">
        <color theme="3" tint="0.39997558519241921"/>
      </left>
      <right style="medium">
        <color theme="3" tint="0.39997558519241921"/>
      </right>
      <top style="medium">
        <color theme="3" tint="0.39997558519241921"/>
      </top>
      <bottom style="medium">
        <color theme="3" tint="0.39997558519241921"/>
      </bottom>
      <diagonal/>
    </border>
    <border>
      <left style="thin">
        <color theme="3" tint="0.39997558519241921"/>
      </left>
      <right/>
      <top/>
      <bottom style="double">
        <color theme="3" tint="0.39997558519241921"/>
      </bottom>
      <diagonal/>
    </border>
    <border>
      <left/>
      <right/>
      <top/>
      <bottom style="double">
        <color theme="3" tint="0.39997558519241921"/>
      </bottom>
      <diagonal/>
    </border>
    <border>
      <left style="thin">
        <color theme="3" tint="0.39997558519241921"/>
      </left>
      <right/>
      <top style="thin">
        <color theme="3" tint="0.39997558519241921"/>
      </top>
      <bottom style="thin">
        <color theme="3" tint="0.39997558519241921"/>
      </bottom>
      <diagonal/>
    </border>
    <border>
      <left style="medium">
        <color rgb="FFC00000"/>
      </left>
      <right style="medium">
        <color rgb="FFC00000"/>
      </right>
      <top style="medium">
        <color rgb="FFC00000"/>
      </top>
      <bottom style="medium">
        <color rgb="FFC00000"/>
      </bottom>
      <diagonal/>
    </border>
    <border>
      <left style="medium">
        <color rgb="FFC00000"/>
      </left>
      <right style="thin">
        <color theme="3" tint="0.39997558519241921"/>
      </right>
      <top style="medium">
        <color rgb="FFC00000"/>
      </top>
      <bottom style="medium">
        <color rgb="FFC00000"/>
      </bottom>
      <diagonal/>
    </border>
    <border>
      <left style="thin">
        <color theme="3" tint="0.39997558519241921"/>
      </left>
      <right style="thin">
        <color theme="3" tint="0.39997558519241921"/>
      </right>
      <top style="medium">
        <color rgb="FFC00000"/>
      </top>
      <bottom style="medium">
        <color rgb="FFC00000"/>
      </bottom>
      <diagonal/>
    </border>
    <border>
      <left style="thin">
        <color theme="3" tint="0.39997558519241921"/>
      </left>
      <right style="medium">
        <color rgb="FFC00000"/>
      </right>
      <top style="medium">
        <color rgb="FFC00000"/>
      </top>
      <bottom style="medium">
        <color rgb="FFC00000"/>
      </bottom>
      <diagonal/>
    </border>
    <border>
      <left style="thin">
        <color theme="3" tint="0.39997558519241921"/>
      </left>
      <right/>
      <top/>
      <bottom/>
      <diagonal/>
    </border>
    <border>
      <left/>
      <right style="thin">
        <color theme="3" tint="0.39997558519241921"/>
      </right>
      <top style="thin">
        <color theme="3" tint="0.39997558519241921"/>
      </top>
      <bottom/>
      <diagonal/>
    </border>
    <border>
      <left style="medium">
        <color theme="3" tint="0.39997558519241921"/>
      </left>
      <right/>
      <top style="medium">
        <color theme="3" tint="0.39997558519241921"/>
      </top>
      <bottom/>
      <diagonal/>
    </border>
    <border>
      <left/>
      <right/>
      <top style="medium">
        <color theme="3" tint="0.39997558519241921"/>
      </top>
      <bottom/>
      <diagonal/>
    </border>
    <border>
      <left/>
      <right style="medium">
        <color theme="3" tint="0.39997558519241921"/>
      </right>
      <top style="medium">
        <color theme="3" tint="0.39997558519241921"/>
      </top>
      <bottom/>
      <diagonal/>
    </border>
    <border>
      <left style="medium">
        <color theme="3" tint="0.39997558519241921"/>
      </left>
      <right/>
      <top/>
      <bottom/>
      <diagonal/>
    </border>
    <border>
      <left/>
      <right style="medium">
        <color theme="3" tint="0.39997558519241921"/>
      </right>
      <top/>
      <bottom/>
      <diagonal/>
    </border>
    <border>
      <left style="medium">
        <color theme="3" tint="0.39997558519241921"/>
      </left>
      <right/>
      <top/>
      <bottom style="medium">
        <color theme="3" tint="0.39997558519241921"/>
      </bottom>
      <diagonal/>
    </border>
    <border>
      <left/>
      <right/>
      <top/>
      <bottom style="medium">
        <color theme="3" tint="0.39997558519241921"/>
      </bottom>
      <diagonal/>
    </border>
    <border>
      <left/>
      <right style="medium">
        <color theme="3" tint="0.39997558519241921"/>
      </right>
      <top/>
      <bottom style="medium">
        <color theme="3" tint="0.39997558519241921"/>
      </bottom>
      <diagonal/>
    </border>
    <border>
      <left/>
      <right/>
      <top style="thin">
        <color theme="3" tint="0.39997558519241921"/>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127">
    <xf numFmtId="0" fontId="0" fillId="0" borderId="0" xfId="0">
      <alignment vertical="center"/>
    </xf>
    <xf numFmtId="56" fontId="0" fillId="0" borderId="0" xfId="0" applyNumberFormat="1">
      <alignment vertical="center"/>
    </xf>
    <xf numFmtId="38" fontId="0" fillId="0" borderId="0" xfId="0" applyNumberFormat="1">
      <alignment vertical="center"/>
    </xf>
    <xf numFmtId="0" fontId="6" fillId="3" borderId="13" xfId="0" applyFont="1" applyFill="1" applyBorder="1" applyAlignment="1">
      <alignment horizontal="center" vertical="center" shrinkToFit="1"/>
    </xf>
    <xf numFmtId="0" fontId="7" fillId="4" borderId="14" xfId="0" applyFont="1" applyFill="1" applyBorder="1" applyAlignment="1" applyProtection="1">
      <alignment horizontal="center" vertical="center" shrinkToFit="1"/>
      <protection locked="0"/>
    </xf>
    <xf numFmtId="0" fontId="7" fillId="0" borderId="0" xfId="0" applyFont="1" applyAlignment="1">
      <alignment vertical="center"/>
    </xf>
    <xf numFmtId="0" fontId="6" fillId="0" borderId="0" xfId="0" applyFont="1" applyAlignment="1">
      <alignment vertical="center" shrinkToFit="1"/>
    </xf>
    <xf numFmtId="0" fontId="6" fillId="0" borderId="0" xfId="0" applyFont="1" applyFill="1" applyAlignment="1">
      <alignment vertical="center" shrinkToFit="1"/>
    </xf>
    <xf numFmtId="0" fontId="7" fillId="0" borderId="0" xfId="0" quotePrefix="1" applyFont="1" applyAlignment="1">
      <alignment horizontal="right" vertical="center"/>
    </xf>
    <xf numFmtId="0" fontId="7" fillId="0" borderId="0" xfId="0" applyFont="1" applyAlignment="1">
      <alignment horizontal="right" vertical="center" shrinkToFit="1"/>
    </xf>
    <xf numFmtId="0" fontId="7" fillId="6" borderId="0" xfId="0" applyFont="1" applyFill="1" applyAlignment="1">
      <alignment vertical="center" shrinkToFit="1"/>
    </xf>
    <xf numFmtId="0" fontId="7" fillId="0" borderId="0" xfId="0" applyFont="1" applyAlignment="1">
      <alignment horizontal="right" vertical="center"/>
    </xf>
    <xf numFmtId="0" fontId="7" fillId="0" borderId="0" xfId="0" applyFont="1" applyFill="1" applyAlignment="1">
      <alignment horizontal="right" vertical="center"/>
    </xf>
    <xf numFmtId="0" fontId="6" fillId="3" borderId="1"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0" xfId="0" applyFont="1" applyFill="1" applyBorder="1" applyAlignment="1" applyProtection="1">
      <alignment horizontal="center" vertical="center" shrinkToFit="1"/>
    </xf>
    <xf numFmtId="0" fontId="6" fillId="5" borderId="13" xfId="0" applyFont="1" applyFill="1" applyBorder="1" applyAlignment="1">
      <alignment horizontal="center" vertical="center" shrinkToFit="1"/>
    </xf>
    <xf numFmtId="0" fontId="6" fillId="4" borderId="14" xfId="0" applyFont="1" applyFill="1" applyBorder="1" applyAlignment="1" applyProtection="1">
      <alignment horizontal="center" vertical="center" shrinkToFit="1"/>
      <protection locked="0"/>
    </xf>
    <xf numFmtId="0" fontId="6" fillId="8" borderId="15" xfId="0" applyFont="1" applyFill="1" applyBorder="1" applyAlignment="1" applyProtection="1">
      <alignment vertical="center" shrinkToFit="1"/>
      <protection locked="0"/>
    </xf>
    <xf numFmtId="0" fontId="6" fillId="0" borderId="16" xfId="0" applyFont="1" applyFill="1" applyBorder="1" applyAlignment="1" applyProtection="1">
      <alignment vertical="center" shrinkToFit="1"/>
      <protection locked="0"/>
    </xf>
    <xf numFmtId="0" fontId="6" fillId="0" borderId="17" xfId="0" applyFont="1" applyFill="1" applyBorder="1" applyAlignment="1" applyProtection="1">
      <alignment vertical="center" shrinkToFit="1"/>
      <protection locked="0"/>
    </xf>
    <xf numFmtId="0" fontId="6" fillId="0" borderId="0" xfId="0" applyFont="1" applyFill="1" applyBorder="1" applyAlignment="1" applyProtection="1">
      <alignment vertical="center" shrinkToFit="1"/>
    </xf>
    <xf numFmtId="0" fontId="6" fillId="0" borderId="6" xfId="0" applyFont="1" applyBorder="1" applyAlignment="1">
      <alignment vertical="center" shrinkToFit="1"/>
    </xf>
    <xf numFmtId="0" fontId="7" fillId="7" borderId="0" xfId="0" applyFont="1" applyFill="1" applyAlignment="1">
      <alignment vertical="center" shrinkToFit="1"/>
    </xf>
    <xf numFmtId="0" fontId="6" fillId="0" borderId="0" xfId="0" applyFont="1" applyBorder="1" applyAlignment="1">
      <alignment vertical="center" shrinkToFit="1"/>
    </xf>
    <xf numFmtId="0" fontId="6" fillId="0" borderId="0" xfId="0" applyFont="1" applyFill="1" applyBorder="1" applyAlignment="1">
      <alignment horizontal="left" vertical="center"/>
    </xf>
    <xf numFmtId="0" fontId="6" fillId="0" borderId="1" xfId="0" applyFont="1" applyBorder="1" applyAlignment="1">
      <alignment horizontal="center" vertical="center" shrinkToFit="1"/>
    </xf>
    <xf numFmtId="38" fontId="6" fillId="0" borderId="2" xfId="3" applyFont="1" applyBorder="1" applyAlignment="1">
      <alignment horizontal="right" vertical="center" shrinkToFit="1"/>
    </xf>
    <xf numFmtId="38" fontId="6" fillId="0" borderId="7" xfId="3" applyFont="1" applyBorder="1" applyAlignment="1">
      <alignment horizontal="right" vertical="center" shrinkToFit="1"/>
    </xf>
    <xf numFmtId="0" fontId="6" fillId="0" borderId="1" xfId="0" applyFont="1" applyBorder="1" applyAlignment="1">
      <alignment vertical="center" shrinkToFit="1"/>
    </xf>
    <xf numFmtId="38" fontId="6" fillId="0" borderId="0" xfId="0" applyNumberFormat="1" applyFont="1" applyBorder="1" applyAlignment="1">
      <alignment vertical="center" shrinkToFit="1"/>
    </xf>
    <xf numFmtId="38" fontId="6" fillId="0" borderId="0" xfId="0" applyNumberFormat="1" applyFont="1" applyFill="1" applyBorder="1" applyAlignment="1">
      <alignment vertical="center" shrinkToFit="1"/>
    </xf>
    <xf numFmtId="38" fontId="6" fillId="0" borderId="12" xfId="0" applyNumberFormat="1" applyFont="1" applyBorder="1" applyAlignment="1">
      <alignment vertical="center" shrinkToFit="1"/>
    </xf>
    <xf numFmtId="0" fontId="7" fillId="3" borderId="3" xfId="0" applyFont="1" applyFill="1" applyBorder="1" applyAlignment="1">
      <alignment horizontal="center" vertical="center" shrinkToFit="1"/>
    </xf>
    <xf numFmtId="38" fontId="6" fillId="0" borderId="1" xfId="3" applyFont="1" applyBorder="1" applyAlignment="1">
      <alignment horizontal="right" vertical="center" shrinkToFit="1"/>
    </xf>
    <xf numFmtId="38" fontId="7" fillId="0" borderId="0" xfId="0" applyNumberFormat="1" applyFont="1" applyFill="1" applyBorder="1" applyAlignment="1">
      <alignment vertical="center" shrinkToFit="1"/>
    </xf>
    <xf numFmtId="0" fontId="7" fillId="3" borderId="1" xfId="0" applyFont="1" applyFill="1" applyBorder="1" applyAlignment="1">
      <alignment horizontal="center" vertical="center" shrinkToFit="1"/>
    </xf>
    <xf numFmtId="38" fontId="8" fillId="0" borderId="2" xfId="3" applyFont="1" applyBorder="1" applyAlignment="1">
      <alignment horizontal="right" vertical="center" shrinkToFit="1"/>
    </xf>
    <xf numFmtId="38" fontId="7" fillId="0" borderId="0" xfId="0" applyNumberFormat="1" applyFont="1" applyAlignment="1">
      <alignment vertical="center"/>
    </xf>
    <xf numFmtId="38" fontId="7" fillId="0" borderId="0" xfId="0" applyNumberFormat="1" applyFont="1" applyFill="1" applyAlignment="1">
      <alignment vertical="center"/>
    </xf>
    <xf numFmtId="38" fontId="7" fillId="0" borderId="17" xfId="0" applyNumberFormat="1" applyFont="1" applyBorder="1" applyAlignment="1">
      <alignment vertical="center" shrinkToFit="1"/>
    </xf>
    <xf numFmtId="0" fontId="6" fillId="0" borderId="0" xfId="0" applyFont="1" applyAlignment="1">
      <alignment horizontal="left" vertical="center" shrinkToFit="1"/>
    </xf>
    <xf numFmtId="0" fontId="6" fillId="0" borderId="0" xfId="0" applyFont="1" applyAlignment="1">
      <alignment vertical="center"/>
    </xf>
    <xf numFmtId="0" fontId="6" fillId="0" borderId="8"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38" fontId="6" fillId="0" borderId="11" xfId="0" applyNumberFormat="1" applyFont="1" applyBorder="1" applyAlignment="1">
      <alignment vertical="center" shrinkToFit="1"/>
    </xf>
    <xf numFmtId="38" fontId="6" fillId="0" borderId="0" xfId="0" applyNumberFormat="1" applyFont="1" applyAlignment="1">
      <alignment vertical="center" shrinkToFit="1"/>
    </xf>
    <xf numFmtId="0" fontId="6" fillId="3" borderId="1" xfId="0" applyFont="1" applyFill="1" applyBorder="1" applyAlignment="1">
      <alignment vertical="center" shrinkToFit="1"/>
    </xf>
    <xf numFmtId="0" fontId="6" fillId="3" borderId="3" xfId="0" applyFont="1" applyFill="1" applyBorder="1" applyAlignment="1">
      <alignment vertical="center" shrinkToFit="1"/>
    </xf>
    <xf numFmtId="38" fontId="6" fillId="0" borderId="1" xfId="3" applyFont="1" applyBorder="1" applyAlignment="1">
      <alignment vertical="center" shrinkToFit="1"/>
    </xf>
    <xf numFmtId="10" fontId="6" fillId="0" borderId="1" xfId="0" applyNumberFormat="1" applyFont="1" applyBorder="1" applyAlignment="1">
      <alignment vertical="center" shrinkToFit="1"/>
    </xf>
    <xf numFmtId="0" fontId="6" fillId="0" borderId="1" xfId="0" applyNumberFormat="1" applyFont="1" applyBorder="1" applyAlignment="1">
      <alignment vertical="center" shrinkToFit="1"/>
    </xf>
    <xf numFmtId="0" fontId="6" fillId="3" borderId="6" xfId="0" applyFont="1" applyFill="1" applyBorder="1" applyAlignment="1">
      <alignment vertical="center" shrinkToFit="1"/>
    </xf>
    <xf numFmtId="38" fontId="6" fillId="0" borderId="0" xfId="3" applyFont="1">
      <alignment vertical="center"/>
    </xf>
    <xf numFmtId="38" fontId="6" fillId="0" borderId="0" xfId="3" applyFont="1" applyFill="1">
      <alignment vertical="center"/>
    </xf>
    <xf numFmtId="38" fontId="6" fillId="4" borderId="0" xfId="3" applyFont="1" applyFill="1" applyProtection="1">
      <alignment vertical="center"/>
      <protection locked="0"/>
    </xf>
    <xf numFmtId="0" fontId="6" fillId="0" borderId="0" xfId="0" applyFont="1">
      <alignment vertical="center"/>
    </xf>
    <xf numFmtId="0" fontId="6" fillId="3" borderId="1" xfId="0" applyFont="1" applyFill="1" applyBorder="1">
      <alignment vertical="center"/>
    </xf>
    <xf numFmtId="0" fontId="6" fillId="0" borderId="1" xfId="0" applyFont="1" applyBorder="1">
      <alignment vertical="center"/>
    </xf>
    <xf numFmtId="10" fontId="6" fillId="0" borderId="1" xfId="0" applyNumberFormat="1" applyFont="1" applyBorder="1">
      <alignment vertical="center"/>
    </xf>
    <xf numFmtId="38" fontId="6" fillId="0" borderId="1" xfId="3" applyFont="1" applyBorder="1">
      <alignment vertical="center"/>
    </xf>
    <xf numFmtId="0" fontId="5" fillId="4" borderId="14" xfId="0" applyFont="1" applyFill="1" applyBorder="1" applyAlignment="1" applyProtection="1">
      <alignment horizontal="center" vertical="center" shrinkToFit="1"/>
      <protection locked="0"/>
    </xf>
    <xf numFmtId="0" fontId="6" fillId="3" borderId="3"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0" xfId="0" applyFont="1" applyBorder="1" applyAlignment="1">
      <alignment horizontal="center" vertical="center" shrinkToFit="1"/>
    </xf>
    <xf numFmtId="0" fontId="6" fillId="3" borderId="0" xfId="0" applyFont="1" applyFill="1" applyBorder="1" applyAlignment="1">
      <alignment horizontal="center" vertical="center" shrinkToFit="1"/>
    </xf>
    <xf numFmtId="0" fontId="6" fillId="5" borderId="0" xfId="0" applyFont="1" applyFill="1" applyBorder="1" applyAlignment="1">
      <alignment horizontal="center" vertical="center" shrinkToFit="1"/>
    </xf>
    <xf numFmtId="0" fontId="6" fillId="0" borderId="2" xfId="0" applyFont="1" applyBorder="1" applyAlignment="1">
      <alignment horizontal="center" vertical="center" shrinkToFit="1"/>
    </xf>
    <xf numFmtId="0" fontId="6" fillId="3" borderId="2"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6" fillId="0" borderId="18" xfId="0" applyFont="1" applyBorder="1" applyAlignment="1">
      <alignment horizontal="center" vertical="center" shrinkToFit="1"/>
    </xf>
    <xf numFmtId="0" fontId="7" fillId="3" borderId="0"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0" borderId="0" xfId="0" applyFont="1" applyAlignment="1">
      <alignment vertical="center" shrinkToFit="1"/>
    </xf>
    <xf numFmtId="0" fontId="4" fillId="3" borderId="13" xfId="0" applyFont="1" applyFill="1" applyBorder="1" applyAlignment="1">
      <alignment horizontal="center" vertical="center" shrinkToFit="1"/>
    </xf>
    <xf numFmtId="0" fontId="5" fillId="6" borderId="0" xfId="0" applyFont="1" applyFill="1" applyAlignment="1">
      <alignment vertical="center" shrinkToFit="1"/>
    </xf>
    <xf numFmtId="0" fontId="10" fillId="0" borderId="0" xfId="0" applyFont="1">
      <alignment vertical="center"/>
    </xf>
    <xf numFmtId="0" fontId="10" fillId="2" borderId="0" xfId="0" applyFont="1" applyFill="1">
      <alignment vertical="center"/>
    </xf>
    <xf numFmtId="0" fontId="10" fillId="0" borderId="0" xfId="0" applyFont="1" applyBorder="1">
      <alignment vertical="center"/>
    </xf>
    <xf numFmtId="38" fontId="10" fillId="2" borderId="0" xfId="3" applyFont="1" applyFill="1" applyBorder="1" applyAlignment="1">
      <alignment vertical="center" shrinkToFit="1"/>
    </xf>
    <xf numFmtId="38" fontId="10" fillId="0" borderId="0" xfId="3" applyFont="1" applyBorder="1" applyAlignment="1">
      <alignment vertical="center" shrinkToFit="1"/>
    </xf>
    <xf numFmtId="0" fontId="10" fillId="0" borderId="20" xfId="0" applyFont="1" applyBorder="1">
      <alignment vertical="center"/>
    </xf>
    <xf numFmtId="0" fontId="10" fillId="0" borderId="21" xfId="0" applyFont="1" applyBorder="1">
      <alignment vertical="center"/>
    </xf>
    <xf numFmtId="0" fontId="10" fillId="0" borderId="22" xfId="0" applyFont="1" applyBorder="1">
      <alignment vertical="center"/>
    </xf>
    <xf numFmtId="0" fontId="10" fillId="0" borderId="23" xfId="0" applyFont="1" applyBorder="1">
      <alignment vertical="center"/>
    </xf>
    <xf numFmtId="0" fontId="10" fillId="0" borderId="24" xfId="0" applyFont="1" applyBorder="1">
      <alignment vertical="center"/>
    </xf>
    <xf numFmtId="38" fontId="10" fillId="0" borderId="23" xfId="0" applyNumberFormat="1" applyFont="1" applyBorder="1">
      <alignment vertical="center"/>
    </xf>
    <xf numFmtId="38" fontId="10" fillId="0" borderId="23" xfId="3" applyFont="1" applyBorder="1">
      <alignment vertical="center"/>
    </xf>
    <xf numFmtId="0" fontId="6" fillId="0" borderId="23" xfId="0" applyFont="1" applyBorder="1" applyAlignment="1">
      <alignment vertical="center" shrinkToFit="1"/>
    </xf>
    <xf numFmtId="0" fontId="6" fillId="0" borderId="24" xfId="0" applyFont="1" applyBorder="1" applyAlignment="1">
      <alignment vertical="center" shrinkToFit="1"/>
    </xf>
    <xf numFmtId="0" fontId="6" fillId="0" borderId="25" xfId="0" applyFont="1" applyBorder="1" applyAlignment="1">
      <alignment vertical="center" shrinkToFit="1"/>
    </xf>
    <xf numFmtId="0" fontId="6" fillId="0" borderId="26" xfId="0" applyFont="1" applyBorder="1" applyAlignment="1">
      <alignment vertical="center" shrinkToFit="1"/>
    </xf>
    <xf numFmtId="0" fontId="10" fillId="0" borderId="26" xfId="0" applyFont="1" applyBorder="1">
      <alignment vertical="center"/>
    </xf>
    <xf numFmtId="0" fontId="6" fillId="0" borderId="27" xfId="0" applyFont="1" applyBorder="1" applyAlignment="1">
      <alignment vertical="center" shrinkToFit="1"/>
    </xf>
    <xf numFmtId="176" fontId="6" fillId="3" borderId="3"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38" fontId="6" fillId="0" borderId="0" xfId="3" applyFont="1" applyFill="1" applyBorder="1" applyAlignment="1" applyProtection="1">
      <alignment horizontal="right" vertical="center" shrinkToFit="1"/>
    </xf>
    <xf numFmtId="0" fontId="4" fillId="0" borderId="0" xfId="0" applyFont="1" applyBorder="1" applyAlignment="1">
      <alignment vertical="center" shrinkToFit="1"/>
    </xf>
    <xf numFmtId="0" fontId="8" fillId="0" borderId="0" xfId="0" applyFont="1" applyAlignment="1">
      <alignment vertical="center"/>
    </xf>
    <xf numFmtId="38" fontId="4" fillId="0" borderId="28" xfId="0" applyNumberFormat="1" applyFont="1" applyBorder="1" applyAlignment="1">
      <alignment horizontal="right" vertical="center"/>
    </xf>
    <xf numFmtId="0" fontId="6" fillId="0" borderId="0" xfId="0" applyFont="1" applyAlignment="1">
      <alignment horizontal="right" vertical="center" shrinkToFit="1"/>
    </xf>
    <xf numFmtId="38" fontId="6" fillId="0" borderId="0" xfId="0" applyNumberFormat="1" applyFont="1" applyBorder="1" applyAlignment="1">
      <alignment horizontal="right" vertical="center" shrinkToFit="1"/>
    </xf>
    <xf numFmtId="0" fontId="6" fillId="0" borderId="18" xfId="0" applyFont="1" applyFill="1" applyBorder="1" applyAlignment="1">
      <alignment vertical="center" shrinkToFit="1"/>
    </xf>
    <xf numFmtId="0" fontId="9" fillId="4" borderId="1" xfId="0" applyFont="1" applyFill="1" applyBorder="1" applyAlignment="1" applyProtection="1">
      <alignment horizontal="center" vertical="center" shrinkToFit="1"/>
      <protection locked="0"/>
    </xf>
    <xf numFmtId="38" fontId="6" fillId="4" borderId="1" xfId="3" applyFont="1" applyFill="1" applyBorder="1" applyAlignment="1" applyProtection="1">
      <alignment vertical="center" shrinkToFit="1"/>
      <protection locked="0"/>
    </xf>
    <xf numFmtId="177" fontId="9" fillId="4" borderId="1" xfId="3" applyNumberFormat="1" applyFont="1" applyFill="1" applyBorder="1" applyAlignment="1" applyProtection="1">
      <alignment horizontal="center" vertical="center" shrinkToFit="1"/>
      <protection locked="0"/>
    </xf>
    <xf numFmtId="0" fontId="5" fillId="3" borderId="13"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38" fontId="7" fillId="0" borderId="13" xfId="0" applyNumberFormat="1" applyFont="1" applyBorder="1" applyAlignment="1">
      <alignment horizontal="center" vertical="center" shrinkToFit="1"/>
    </xf>
    <xf numFmtId="38" fontId="7" fillId="0" borderId="2" xfId="0" applyNumberFormat="1" applyFont="1" applyBorder="1" applyAlignment="1">
      <alignment horizontal="center" vertical="center" shrinkToFit="1"/>
    </xf>
    <xf numFmtId="38" fontId="6" fillId="3" borderId="1" xfId="3"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38" fontId="6" fillId="3" borderId="0" xfId="3" applyFont="1" applyFill="1" applyBorder="1" applyAlignment="1">
      <alignment horizontal="center" vertical="center" shrinkToFit="1"/>
    </xf>
    <xf numFmtId="38" fontId="7" fillId="3" borderId="15" xfId="3" applyFont="1" applyFill="1" applyBorder="1" applyAlignment="1">
      <alignment horizontal="center" vertical="center" shrinkToFit="1"/>
    </xf>
    <xf numFmtId="38" fontId="7" fillId="3" borderId="16" xfId="3"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0" xfId="0" applyFont="1" applyAlignment="1">
      <alignment horizontal="left" vertical="top" wrapText="1" shrinkToFit="1"/>
    </xf>
    <xf numFmtId="0" fontId="6" fillId="0" borderId="0" xfId="0" applyFont="1" applyAlignment="1">
      <alignment horizontal="left" vertical="top" shrinkToFit="1"/>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colors>
    <mruColors>
      <color rgb="FFFFFF99"/>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0</xdr:colOff>
      <xdr:row>4</xdr:row>
      <xdr:rowOff>0</xdr:rowOff>
    </xdr:to>
    <xdr:sp macro="" textlink="">
      <xdr:nvSpPr>
        <xdr:cNvPr id="2" name="テキスト ボックス 1"/>
        <xdr:cNvSpPr txBox="1"/>
      </xdr:nvSpPr>
      <xdr:spPr>
        <a:xfrm>
          <a:off x="0" y="0"/>
          <a:ext cx="11296650" cy="3162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lang="ja-JP" altLang="en-US" sz="1200" b="1" i="0" u="none" strike="noStrike">
              <a:solidFill>
                <a:schemeClr val="dk1"/>
              </a:solidFill>
              <a:latin typeface="ＭＳ ゴシック" pitchFamily="49" charset="-128"/>
              <a:ea typeface="ＭＳ ゴシック" pitchFamily="49" charset="-128"/>
              <a:cs typeface="+mn-cs"/>
            </a:rPr>
            <a:t>柏原市国民健康保険料　試算表</a:t>
          </a:r>
          <a:endParaRPr lang="en-US" altLang="ja-JP" sz="120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a:t>
          </a:r>
          <a:r>
            <a:rPr lang="ja-JP" altLang="en-US" sz="1050" b="1" i="0" u="none" strike="noStrike">
              <a:solidFill>
                <a:schemeClr val="dk1"/>
              </a:solidFill>
              <a:latin typeface="ＭＳ ゴシック" pitchFamily="49" charset="-128"/>
              <a:ea typeface="ＭＳ ゴシック" pitchFamily="49" charset="-128"/>
              <a:cs typeface="+mn-cs"/>
            </a:rPr>
            <a:t>下表の太枠線内を入力して下さい。入力にあたっては、下記の</a:t>
          </a:r>
          <a:r>
            <a:rPr lang="en-US" altLang="ja-JP" sz="1050" b="1" i="0" u="none" strike="noStrike">
              <a:solidFill>
                <a:schemeClr val="dk1"/>
              </a:solidFill>
              <a:latin typeface="ＭＳ ゴシック" pitchFamily="49" charset="-128"/>
              <a:ea typeface="ＭＳ ゴシック" pitchFamily="49" charset="-128"/>
              <a:cs typeface="+mn-cs"/>
            </a:rPr>
            <a:t>【</a:t>
          </a:r>
          <a:r>
            <a:rPr lang="ja-JP" altLang="en-US" sz="1050" b="1" i="0" u="none" strike="noStrike">
              <a:solidFill>
                <a:schemeClr val="dk1"/>
              </a:solidFill>
              <a:latin typeface="ＭＳ ゴシック" pitchFamily="49" charset="-128"/>
              <a:ea typeface="ＭＳ ゴシック" pitchFamily="49" charset="-128"/>
              <a:cs typeface="+mn-cs"/>
            </a:rPr>
            <a:t>入力にあたっての注意点</a:t>
          </a:r>
          <a:r>
            <a:rPr lang="en-US" altLang="ja-JP" sz="1050" b="1" i="0" u="none" strike="noStrike">
              <a:solidFill>
                <a:schemeClr val="dk1"/>
              </a:solidFill>
              <a:latin typeface="ＭＳ ゴシック" pitchFamily="49" charset="-128"/>
              <a:ea typeface="ＭＳ ゴシック" pitchFamily="49" charset="-128"/>
              <a:cs typeface="+mn-cs"/>
            </a:rPr>
            <a:t>】</a:t>
          </a:r>
          <a:r>
            <a:rPr lang="ja-JP" altLang="en-US" sz="1050" b="1" i="0" u="none" strike="noStrike">
              <a:solidFill>
                <a:schemeClr val="dk1"/>
              </a:solidFill>
              <a:latin typeface="ＭＳ ゴシック" pitchFamily="49" charset="-128"/>
              <a:ea typeface="ＭＳ ゴシック" pitchFamily="49" charset="-128"/>
              <a:cs typeface="+mn-cs"/>
            </a:rPr>
            <a:t>を、よくお読みください。</a:t>
          </a:r>
          <a:r>
            <a:rPr lang="ja-JP" altLang="en-US" sz="1050" b="1">
              <a:latin typeface="ＭＳ ゴシック" pitchFamily="49" charset="-128"/>
              <a:ea typeface="ＭＳ ゴシック" pitchFamily="49" charset="-128"/>
            </a:rPr>
            <a:t> </a:t>
          </a:r>
          <a:endParaRPr lang="en-US" altLang="ja-JP" sz="1050" b="1">
            <a:latin typeface="ＭＳ ゴシック" pitchFamily="49" charset="-128"/>
            <a:ea typeface="ＭＳ ゴシック" pitchFamily="49" charset="-128"/>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各年度の</a:t>
          </a:r>
          <a:r>
            <a:rPr lang="ja-JP" altLang="en-US" sz="1050" b="1" i="0" u="none" strike="noStrike">
              <a:solidFill>
                <a:schemeClr val="dk1"/>
              </a:solidFill>
              <a:latin typeface="ＭＳ ゴシック" pitchFamily="49" charset="-128"/>
              <a:ea typeface="ＭＳ ゴシック" pitchFamily="49" charset="-128"/>
              <a:cs typeface="+mn-cs"/>
            </a:rPr>
            <a:t>前年中の所得を入力して下さい。世帯主の軽減判定対象及び各所得欄は入力必須です。</a:t>
          </a:r>
          <a:r>
            <a:rPr lang="ja-JP" altLang="en-US" sz="1050">
              <a:latin typeface="ＭＳ 明朝" pitchFamily="17" charset="-128"/>
              <a:ea typeface="ＭＳ 明朝" pitchFamily="17" charset="-128"/>
            </a:rPr>
            <a:t> </a:t>
          </a:r>
          <a:endParaRPr lang="en-US" altLang="ja-JP" sz="1050">
            <a:latin typeface="ＭＳ 明朝" pitchFamily="17" charset="-128"/>
            <a:ea typeface="ＭＳ 明朝" pitchFamily="17" charset="-128"/>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・平成</a:t>
          </a:r>
          <a:r>
            <a:rPr lang="en-US" altLang="ja-JP" sz="1050" b="0" i="0" u="none" strike="noStrike">
              <a:solidFill>
                <a:schemeClr val="dk1"/>
              </a:solidFill>
              <a:latin typeface="ＭＳ 明朝" pitchFamily="17" charset="-128"/>
              <a:ea typeface="ＭＳ 明朝" pitchFamily="17" charset="-128"/>
              <a:cs typeface="+mn-cs"/>
            </a:rPr>
            <a:t>30</a:t>
          </a:r>
          <a:r>
            <a:rPr lang="ja-JP" altLang="en-US" sz="1050" b="0" i="0" u="none" strike="noStrike">
              <a:solidFill>
                <a:schemeClr val="dk1"/>
              </a:solidFill>
              <a:latin typeface="ＭＳ 明朝" pitchFamily="17" charset="-128"/>
              <a:ea typeface="ＭＳ 明朝" pitchFamily="17" charset="-128"/>
              <a:cs typeface="+mn-cs"/>
            </a:rPr>
            <a:t>年度の保険料の試算を行う場合、平成</a:t>
          </a:r>
          <a:r>
            <a:rPr lang="en-US" altLang="ja-JP" sz="1050" b="0" i="0" u="none" strike="noStrike">
              <a:solidFill>
                <a:schemeClr val="dk1"/>
              </a:solidFill>
              <a:latin typeface="ＭＳ 明朝" pitchFamily="17" charset="-128"/>
              <a:ea typeface="ＭＳ 明朝" pitchFamily="17" charset="-128"/>
              <a:cs typeface="+mn-cs"/>
            </a:rPr>
            <a:t>29</a:t>
          </a:r>
          <a:r>
            <a:rPr lang="ja-JP" altLang="en-US" sz="1050" b="0" i="0" u="none" strike="noStrike">
              <a:solidFill>
                <a:schemeClr val="dk1"/>
              </a:solidFill>
              <a:latin typeface="ＭＳ 明朝" pitchFamily="17" charset="-128"/>
              <a:ea typeface="ＭＳ 明朝" pitchFamily="17" charset="-128"/>
              <a:cs typeface="+mn-cs"/>
            </a:rPr>
            <a:t>年</a:t>
          </a:r>
          <a:r>
            <a:rPr lang="en-US" altLang="ja-JP" sz="1050" b="0" i="0" u="none" strike="noStrike">
              <a:solidFill>
                <a:schemeClr val="dk1"/>
              </a:solidFill>
              <a:latin typeface="ＭＳ 明朝" pitchFamily="17" charset="-128"/>
              <a:ea typeface="ＭＳ 明朝" pitchFamily="17" charset="-128"/>
              <a:cs typeface="+mn-cs"/>
            </a:rPr>
            <a:t>1</a:t>
          </a:r>
          <a:r>
            <a:rPr lang="ja-JP" altLang="en-US" sz="1050" b="0" i="0" u="none" strike="noStrike">
              <a:solidFill>
                <a:schemeClr val="dk1"/>
              </a:solidFill>
              <a:latin typeface="ＭＳ 明朝" pitchFamily="17" charset="-128"/>
              <a:ea typeface="ＭＳ 明朝" pitchFamily="17" charset="-128"/>
              <a:cs typeface="+mn-cs"/>
            </a:rPr>
            <a:t>月～</a:t>
          </a:r>
          <a:r>
            <a:rPr lang="en-US" altLang="ja-JP" sz="1050" b="0" i="0" u="none" strike="noStrike">
              <a:solidFill>
                <a:schemeClr val="dk1"/>
              </a:solidFill>
              <a:latin typeface="ＭＳ 明朝" pitchFamily="17" charset="-128"/>
              <a:ea typeface="ＭＳ 明朝" pitchFamily="17" charset="-128"/>
              <a:cs typeface="+mn-cs"/>
            </a:rPr>
            <a:t>12</a:t>
          </a:r>
          <a:r>
            <a:rPr lang="ja-JP" altLang="en-US" sz="1050" b="0" i="0" u="none" strike="noStrike">
              <a:solidFill>
                <a:schemeClr val="dk1"/>
              </a:solidFill>
              <a:latin typeface="ＭＳ 明朝" pitchFamily="17" charset="-128"/>
              <a:ea typeface="ＭＳ 明朝" pitchFamily="17" charset="-128"/>
              <a:cs typeface="+mn-cs"/>
            </a:rPr>
            <a:t>月中の所得を入力して下さい。</a:t>
          </a:r>
          <a:r>
            <a:rPr lang="ja-JP" altLang="en-US" sz="1050">
              <a:latin typeface="ＭＳ 明朝" pitchFamily="17" charset="-128"/>
              <a:ea typeface="ＭＳ 明朝" pitchFamily="17" charset="-128"/>
            </a:rPr>
            <a:t> </a:t>
          </a:r>
          <a:endParaRPr lang="en-US" altLang="ja-JP" sz="1050">
            <a:latin typeface="ＭＳ 明朝" pitchFamily="17" charset="-128"/>
            <a:ea typeface="ＭＳ 明朝" pitchFamily="17" charset="-128"/>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なお、</a:t>
          </a:r>
          <a:r>
            <a:rPr lang="ja-JP" altLang="en-US" sz="1050" b="1" i="0" u="none" strike="noStrike">
              <a:solidFill>
                <a:schemeClr val="dk1"/>
              </a:solidFill>
              <a:latin typeface="ＭＳ ゴシック" pitchFamily="49" charset="-128"/>
              <a:ea typeface="ＭＳ ゴシック" pitchFamily="49" charset="-128"/>
              <a:cs typeface="+mn-cs"/>
            </a:rPr>
            <a:t>計算結果はあくまで試算であり、実際の保険料額とは異なる場合がございますのでご了承下さい。</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所得の内訳が複雑な方・年度途中で複数回、加入・脱退をされた方等は、正確な試算が難しい場合がございます。</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特に、任意継続との比較や、切り替えを検討しておられる方は、保険料係にて直接、試算結果の確認をされることをお勧めいたします。</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その際は、</a:t>
          </a:r>
          <a:r>
            <a:rPr lang="ja-JP" altLang="ja-JP" sz="1100" b="0" i="0">
              <a:solidFill>
                <a:schemeClr val="dk1"/>
              </a:solidFill>
              <a:latin typeface="ＭＳ 明朝" pitchFamily="17" charset="-128"/>
              <a:ea typeface="ＭＳ 明朝" pitchFamily="17" charset="-128"/>
              <a:cs typeface="+mn-cs"/>
            </a:rPr>
            <a:t>所得の内訳や本試算結果等をご持参</a:t>
          </a:r>
          <a:r>
            <a:rPr lang="ja-JP" altLang="en-US" sz="1100" b="0" i="0">
              <a:solidFill>
                <a:schemeClr val="dk1"/>
              </a:solidFill>
              <a:latin typeface="ＭＳ 明朝" pitchFamily="17" charset="-128"/>
              <a:ea typeface="ＭＳ 明朝" pitchFamily="17" charset="-128"/>
              <a:cs typeface="+mn-cs"/>
            </a:rPr>
            <a:t>ください</a:t>
          </a:r>
          <a:r>
            <a:rPr lang="ja-JP" altLang="ja-JP" sz="1100" b="0" i="0">
              <a:solidFill>
                <a:schemeClr val="dk1"/>
              </a:solidFill>
              <a:latin typeface="ＭＳ 明朝" pitchFamily="17" charset="-128"/>
              <a:ea typeface="ＭＳ 明朝" pitchFamily="17" charset="-128"/>
              <a:cs typeface="+mn-cs"/>
            </a:rPr>
            <a:t>。</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・試算には平成</a:t>
          </a:r>
          <a:r>
            <a:rPr lang="en-US" altLang="ja-JP" sz="1050" b="0" i="0" u="none" strike="noStrike">
              <a:solidFill>
                <a:schemeClr val="dk1"/>
              </a:solidFill>
              <a:latin typeface="ＭＳ 明朝" pitchFamily="17" charset="-128"/>
              <a:ea typeface="ＭＳ 明朝" pitchFamily="17" charset="-128"/>
              <a:cs typeface="+mn-cs"/>
            </a:rPr>
            <a:t>30</a:t>
          </a:r>
          <a:r>
            <a:rPr lang="ja-JP" altLang="en-US" sz="1050" b="0" i="0" u="none" strike="noStrike">
              <a:solidFill>
                <a:schemeClr val="dk1"/>
              </a:solidFill>
              <a:latin typeface="ＭＳ 明朝" pitchFamily="17" charset="-128"/>
              <a:ea typeface="ＭＳ 明朝" pitchFamily="17" charset="-128"/>
              <a:cs typeface="+mn-cs"/>
            </a:rPr>
            <a:t>年度柏原市国民健康保険料の料率等を用いております。ご注意下さい。</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また、</a:t>
          </a:r>
          <a:r>
            <a:rPr lang="ja-JP" altLang="en-US" sz="1050" b="1" i="0" u="none" strike="noStrike">
              <a:solidFill>
                <a:schemeClr val="dk1"/>
              </a:solidFill>
              <a:latin typeface="ＭＳ ゴシック" pitchFamily="49" charset="-128"/>
              <a:ea typeface="ＭＳ ゴシック" pitchFamily="49" charset="-128"/>
              <a:cs typeface="+mn-cs"/>
            </a:rPr>
            <a:t>下記の場合等の試算には対応しておりません</a:t>
          </a:r>
          <a:r>
            <a:rPr lang="ja-JP" altLang="en-US" sz="1050" b="0" i="0" u="none" strike="noStrike">
              <a:solidFill>
                <a:schemeClr val="dk1"/>
              </a:solidFill>
              <a:latin typeface="ＭＳ 明朝" pitchFamily="17" charset="-128"/>
              <a:ea typeface="ＭＳ 明朝" pitchFamily="17" charset="-128"/>
              <a:cs typeface="+mn-cs"/>
            </a:rPr>
            <a:t>。</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・特定同一世帯に該当する場合（加入者が後期高齢者医療制度へ移行することにより、その世帯の加入者が１人となってから５年間）</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・加入者が１０名以上の場合</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0" i="0" u="none" strike="noStrike">
              <a:solidFill>
                <a:schemeClr val="dk1"/>
              </a:solidFill>
              <a:latin typeface="ＭＳ 明朝" pitchFamily="17" charset="-128"/>
              <a:ea typeface="ＭＳ 明朝" pitchFamily="17" charset="-128"/>
              <a:cs typeface="+mn-cs"/>
            </a:rPr>
            <a:t>　　・雇用保険の特定受給資格者・特理由離職者に該当する場合</a:t>
          </a:r>
          <a:endParaRPr kumimoji="1"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kumimoji="1" lang="ja-JP" altLang="en-US" sz="1050" b="0" i="0" u="none" strike="noStrike">
              <a:solidFill>
                <a:schemeClr val="dk1"/>
              </a:solidFill>
              <a:latin typeface="ＭＳ 明朝" pitchFamily="17" charset="-128"/>
              <a:ea typeface="ＭＳ 明朝" pitchFamily="17" charset="-128"/>
              <a:cs typeface="+mn-cs"/>
            </a:rPr>
            <a:t>　　・年度途中に世帯主が変更となった場合</a:t>
          </a:r>
          <a:endParaRPr lang="en-US" altLang="ja-JP" sz="1050" b="0" i="0" u="none" strike="noStrike">
            <a:solidFill>
              <a:schemeClr val="dk1"/>
            </a:solidFill>
            <a:latin typeface="ＭＳ 明朝" pitchFamily="17" charset="-128"/>
            <a:ea typeface="ＭＳ 明朝" pitchFamily="17" charset="-128"/>
            <a:cs typeface="+mn-cs"/>
          </a:endParaRPr>
        </a:p>
      </xdr:txBody>
    </xdr:sp>
    <xdr:clientData/>
  </xdr:twoCellAnchor>
  <xdr:oneCellAnchor>
    <xdr:from>
      <xdr:col>0</xdr:col>
      <xdr:colOff>0</xdr:colOff>
      <xdr:row>127</xdr:row>
      <xdr:rowOff>23811</xdr:rowOff>
    </xdr:from>
    <xdr:ext cx="11296650" cy="9672639"/>
    <xdr:sp macro="" textlink="">
      <xdr:nvSpPr>
        <xdr:cNvPr id="3" name="テキスト ボックス 2"/>
        <xdr:cNvSpPr txBox="1"/>
      </xdr:nvSpPr>
      <xdr:spPr>
        <a:xfrm>
          <a:off x="0" y="6519861"/>
          <a:ext cx="11296650" cy="96726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nSpc>
              <a:spcPts val="1500"/>
            </a:lnSpc>
          </a:pPr>
          <a:r>
            <a:rPr lang="en-US" altLang="ja-JP" sz="1100" b="1" i="0">
              <a:solidFill>
                <a:schemeClr val="dk1"/>
              </a:solidFill>
              <a:latin typeface="ＭＳ ゴシック" pitchFamily="49" charset="-128"/>
              <a:ea typeface="ＭＳ ゴシック" pitchFamily="49" charset="-128"/>
              <a:cs typeface="+mn-cs"/>
            </a:rPr>
            <a:t>【</a:t>
          </a:r>
          <a:r>
            <a:rPr lang="ja-JP" altLang="en-US" sz="1100" b="1" i="0">
              <a:solidFill>
                <a:schemeClr val="dk1"/>
              </a:solidFill>
              <a:latin typeface="ＭＳ ゴシック" pitchFamily="49" charset="-128"/>
              <a:ea typeface="ＭＳ ゴシック" pitchFamily="49" charset="-128"/>
              <a:cs typeface="+mn-cs"/>
            </a:rPr>
            <a:t>入力にあたっての</a:t>
          </a:r>
          <a:r>
            <a:rPr lang="ja-JP" altLang="ja-JP" sz="1100" b="1" i="0">
              <a:solidFill>
                <a:schemeClr val="dk1"/>
              </a:solidFill>
              <a:latin typeface="ＭＳ ゴシック" pitchFamily="49" charset="-128"/>
              <a:ea typeface="ＭＳ ゴシック" pitchFamily="49" charset="-128"/>
              <a:cs typeface="+mn-cs"/>
            </a:rPr>
            <a:t>注意</a:t>
          </a:r>
          <a:r>
            <a:rPr lang="ja-JP" altLang="en-US" sz="1100" b="1" i="0">
              <a:solidFill>
                <a:schemeClr val="dk1"/>
              </a:solidFill>
              <a:latin typeface="ＭＳ ゴシック" pitchFamily="49" charset="-128"/>
              <a:ea typeface="ＭＳ ゴシック" pitchFamily="49" charset="-128"/>
              <a:cs typeface="+mn-cs"/>
            </a:rPr>
            <a:t>点</a:t>
          </a:r>
          <a:r>
            <a:rPr lang="en-US" altLang="ja-JP" sz="1100" b="1" i="0">
              <a:solidFill>
                <a:schemeClr val="dk1"/>
              </a:solidFill>
              <a:latin typeface="ＭＳ ゴシック" pitchFamily="49" charset="-128"/>
              <a:ea typeface="ＭＳ ゴシック" pitchFamily="49" charset="-128"/>
              <a:cs typeface="+mn-cs"/>
            </a:rPr>
            <a:t>】</a:t>
          </a:r>
        </a:p>
        <a:p>
          <a:pPr>
            <a:lnSpc>
              <a:spcPts val="1500"/>
            </a:lnSpc>
          </a:pPr>
          <a:endParaRPr lang="en-US" altLang="ja-JP" sz="1050" b="1" i="0">
            <a:solidFill>
              <a:schemeClr val="dk1"/>
            </a:solidFill>
            <a:latin typeface="ＭＳ 明朝" pitchFamily="17" charset="-128"/>
            <a:ea typeface="ＭＳ 明朝" pitchFamily="17"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①</a:t>
          </a:r>
          <a:r>
            <a:rPr lang="ja-JP" altLang="ja-JP" sz="1050" b="1" i="0">
              <a:solidFill>
                <a:schemeClr val="dk1"/>
              </a:solidFill>
              <a:latin typeface="ＭＳ ゴシック" pitchFamily="49" charset="-128"/>
              <a:ea typeface="ＭＳ ゴシック" pitchFamily="49" charset="-128"/>
              <a:cs typeface="+mn-cs"/>
            </a:rPr>
            <a:t>　軽減判定対象</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a:t>
          </a:r>
          <a:r>
            <a:rPr lang="ja-JP" altLang="ja-JP" sz="1050" b="1" i="0">
              <a:solidFill>
                <a:schemeClr val="dk1"/>
              </a:solidFill>
              <a:latin typeface="ＭＳ ゴシック" pitchFamily="49" charset="-128"/>
              <a:ea typeface="ＭＳ ゴシック" pitchFamily="49" charset="-128"/>
              <a:cs typeface="+mn-cs"/>
            </a:rPr>
            <a:t>年度当初（新規加入の場合は加入当初）の加入者に○を入力して下さい。</a:t>
          </a:r>
          <a:r>
            <a:rPr lang="ja-JP" altLang="ja-JP" sz="1050" b="0" i="0">
              <a:solidFill>
                <a:schemeClr val="dk1"/>
              </a:solidFill>
              <a:latin typeface="ＭＳ 明朝" pitchFamily="17" charset="-128"/>
              <a:ea typeface="ＭＳ 明朝" pitchFamily="17" charset="-128"/>
              <a:cs typeface="+mn-cs"/>
            </a:rPr>
            <a:t/>
          </a:r>
          <a:br>
            <a:rPr lang="ja-JP" altLang="ja-JP" sz="1050" b="0" i="0">
              <a:solidFill>
                <a:schemeClr val="dk1"/>
              </a:solidFill>
              <a:latin typeface="ＭＳ 明朝" pitchFamily="17" charset="-128"/>
              <a:ea typeface="ＭＳ 明朝" pitchFamily="17" charset="-128"/>
              <a:cs typeface="+mn-cs"/>
            </a:rPr>
          </a:b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例えば、年度当初</a:t>
          </a:r>
          <a:r>
            <a:rPr lang="en-US" altLang="ja-JP" sz="1050" b="0" i="0">
              <a:solidFill>
                <a:schemeClr val="dk1"/>
              </a:solidFill>
              <a:latin typeface="ＭＳ 明朝" pitchFamily="17" charset="-128"/>
              <a:ea typeface="ＭＳ 明朝" pitchFamily="17" charset="-128"/>
              <a:cs typeface="+mn-cs"/>
            </a:rPr>
            <a:t>4</a:t>
          </a:r>
          <a:r>
            <a:rPr lang="ja-JP" altLang="ja-JP" sz="1050" b="0" i="0">
              <a:solidFill>
                <a:schemeClr val="dk1"/>
              </a:solidFill>
              <a:latin typeface="ＭＳ 明朝" pitchFamily="17" charset="-128"/>
              <a:ea typeface="ＭＳ 明朝" pitchFamily="17" charset="-128"/>
              <a:cs typeface="+mn-cs"/>
            </a:rPr>
            <a:t>月</a:t>
          </a:r>
          <a:r>
            <a:rPr lang="en-US" altLang="ja-JP" sz="1050" b="0" i="0">
              <a:solidFill>
                <a:schemeClr val="dk1"/>
              </a:solidFill>
              <a:latin typeface="ＭＳ 明朝" pitchFamily="17" charset="-128"/>
              <a:ea typeface="ＭＳ 明朝" pitchFamily="17" charset="-128"/>
              <a:cs typeface="+mn-cs"/>
            </a:rPr>
            <a:t>1</a:t>
          </a:r>
          <a:r>
            <a:rPr lang="ja-JP" altLang="ja-JP" sz="1050" b="0" i="0">
              <a:solidFill>
                <a:schemeClr val="dk1"/>
              </a:solidFill>
              <a:latin typeface="ＭＳ 明朝" pitchFamily="17" charset="-128"/>
              <a:ea typeface="ＭＳ 明朝" pitchFamily="17" charset="-128"/>
              <a:cs typeface="+mn-cs"/>
            </a:rPr>
            <a:t>日は</a:t>
          </a:r>
          <a:r>
            <a:rPr lang="en-US" altLang="ja-JP" sz="1050" b="0" i="0">
              <a:solidFill>
                <a:schemeClr val="dk1"/>
              </a:solidFill>
              <a:latin typeface="ＭＳ 明朝" pitchFamily="17" charset="-128"/>
              <a:ea typeface="ＭＳ 明朝" pitchFamily="17" charset="-128"/>
              <a:cs typeface="+mn-cs"/>
            </a:rPr>
            <a:t>B</a:t>
          </a:r>
          <a:r>
            <a:rPr lang="ja-JP" altLang="ja-JP" sz="1050" b="0" i="0">
              <a:solidFill>
                <a:schemeClr val="dk1"/>
              </a:solidFill>
              <a:latin typeface="ＭＳ 明朝" pitchFamily="17" charset="-128"/>
              <a:ea typeface="ＭＳ 明朝" pitchFamily="17" charset="-128"/>
              <a:cs typeface="+mn-cs"/>
            </a:rPr>
            <a:t>のみが加入しており、</a:t>
          </a:r>
          <a:r>
            <a:rPr lang="en-US" altLang="ja-JP" sz="1050" b="0" i="0">
              <a:solidFill>
                <a:schemeClr val="dk1"/>
              </a:solidFill>
              <a:latin typeface="ＭＳ 明朝" pitchFamily="17" charset="-128"/>
              <a:ea typeface="ＭＳ 明朝" pitchFamily="17" charset="-128"/>
              <a:cs typeface="+mn-cs"/>
            </a:rPr>
            <a:t>4</a:t>
          </a:r>
          <a:r>
            <a:rPr lang="ja-JP" altLang="ja-JP" sz="1050" b="0" i="0">
              <a:solidFill>
                <a:schemeClr val="dk1"/>
              </a:solidFill>
              <a:latin typeface="ＭＳ 明朝" pitchFamily="17" charset="-128"/>
              <a:ea typeface="ＭＳ 明朝" pitchFamily="17" charset="-128"/>
              <a:cs typeface="+mn-cs"/>
            </a:rPr>
            <a:t>月</a:t>
          </a:r>
          <a:r>
            <a:rPr lang="en-US" altLang="ja-JP" sz="1050" b="0" i="0">
              <a:solidFill>
                <a:schemeClr val="dk1"/>
              </a:solidFill>
              <a:latin typeface="ＭＳ 明朝" pitchFamily="17" charset="-128"/>
              <a:ea typeface="ＭＳ 明朝" pitchFamily="17" charset="-128"/>
              <a:cs typeface="+mn-cs"/>
            </a:rPr>
            <a:t>15</a:t>
          </a:r>
          <a:r>
            <a:rPr lang="ja-JP" altLang="ja-JP" sz="1050" b="0" i="0">
              <a:solidFill>
                <a:schemeClr val="dk1"/>
              </a:solidFill>
              <a:latin typeface="ＭＳ 明朝" pitchFamily="17" charset="-128"/>
              <a:ea typeface="ＭＳ 明朝" pitchFamily="17" charset="-128"/>
              <a:cs typeface="+mn-cs"/>
            </a:rPr>
            <a:t>日に</a:t>
          </a:r>
          <a:r>
            <a:rPr lang="en-US" altLang="ja-JP" sz="1050" b="0" i="0">
              <a:solidFill>
                <a:schemeClr val="dk1"/>
              </a:solidFill>
              <a:latin typeface="ＭＳ 明朝" pitchFamily="17" charset="-128"/>
              <a:ea typeface="ＭＳ 明朝" pitchFamily="17" charset="-128"/>
              <a:cs typeface="+mn-cs"/>
            </a:rPr>
            <a:t>C</a:t>
          </a:r>
          <a:r>
            <a:rPr lang="ja-JP" altLang="ja-JP" sz="1050" b="0" i="0">
              <a:solidFill>
                <a:schemeClr val="dk1"/>
              </a:solidFill>
              <a:latin typeface="ＭＳ 明朝" pitchFamily="17" charset="-128"/>
              <a:ea typeface="ＭＳ 明朝" pitchFamily="17" charset="-128"/>
              <a:cs typeface="+mn-cs"/>
            </a:rPr>
            <a:t>が加入するような場合は、</a:t>
          </a:r>
          <a:r>
            <a:rPr lang="en-US" altLang="ja-JP" sz="1050" b="0" i="0">
              <a:solidFill>
                <a:schemeClr val="dk1"/>
              </a:solidFill>
              <a:latin typeface="ＭＳ 明朝" pitchFamily="17" charset="-128"/>
              <a:ea typeface="ＭＳ 明朝" pitchFamily="17" charset="-128"/>
              <a:cs typeface="+mn-cs"/>
            </a:rPr>
            <a:t>B</a:t>
          </a:r>
          <a:r>
            <a:rPr lang="ja-JP" altLang="ja-JP" sz="1050" b="0" i="0">
              <a:solidFill>
                <a:schemeClr val="dk1"/>
              </a:solidFill>
              <a:latin typeface="ＭＳ 明朝" pitchFamily="17" charset="-128"/>
              <a:ea typeface="ＭＳ 明朝" pitchFamily="17" charset="-128"/>
              <a:cs typeface="+mn-cs"/>
            </a:rPr>
            <a:t>のみ○を入力して下さい。</a:t>
          </a:r>
          <a:endParaRPr lang="en-US" altLang="ja-JP" sz="1050" b="0" i="0">
            <a:solidFill>
              <a:schemeClr val="dk1"/>
            </a:solidFill>
            <a:latin typeface="ＭＳ 明朝" pitchFamily="17" charset="-128"/>
            <a:ea typeface="ＭＳ 明朝" pitchFamily="17"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世帯主は、○か擬制世帯主のどちらかを入力して下さい。（年度当初（新規加入の場合は加入当初）の状態を入力して下さい。）</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en-US" altLang="ja-JP" sz="1050" b="1" i="0" u="none" strike="noStrike">
              <a:solidFill>
                <a:schemeClr val="dk1"/>
              </a:solidFill>
              <a:latin typeface="ＭＳ 明朝" pitchFamily="17" charset="-128"/>
              <a:ea typeface="ＭＳ 明朝" pitchFamily="17" charset="-128"/>
              <a:cs typeface="+mn-cs"/>
            </a:rPr>
            <a:t>    </a:t>
          </a:r>
          <a:r>
            <a:rPr lang="ja-JP" altLang="en-US" sz="1050" b="0" i="0" u="none" strike="noStrike">
              <a:solidFill>
                <a:schemeClr val="dk1"/>
              </a:solidFill>
              <a:latin typeface="ＭＳ 明朝" pitchFamily="17" charset="-128"/>
              <a:ea typeface="ＭＳ 明朝" pitchFamily="17" charset="-128"/>
              <a:cs typeface="+mn-cs"/>
            </a:rPr>
            <a:t>擬制世帯主とは、職場の健康保険や後期高齢者医療保険等に加入している（＝国民健康保険の加入者ではない）世帯主のことを言います。</a:t>
          </a:r>
          <a:endParaRPr lang="en-US" altLang="ja-JP" sz="1050" b="1"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1" i="0" u="none" strike="noStrike">
              <a:solidFill>
                <a:schemeClr val="dk1"/>
              </a:solidFill>
              <a:latin typeface="ＭＳ 明朝" pitchFamily="17" charset="-128"/>
              <a:ea typeface="ＭＳ 明朝" pitchFamily="17" charset="-128"/>
              <a:cs typeface="+mn-cs"/>
            </a:rPr>
            <a:t>　　　　　</a:t>
          </a:r>
          <a:r>
            <a:rPr lang="en-US" altLang="ja-JP" sz="1050" b="0" i="0" u="none" strike="noStrike">
              <a:solidFill>
                <a:schemeClr val="dk1"/>
              </a:solidFill>
              <a:latin typeface="ＭＳ 明朝" pitchFamily="17" charset="-128"/>
              <a:ea typeface="ＭＳ 明朝" pitchFamily="17" charset="-128"/>
              <a:cs typeface="+mn-cs"/>
            </a:rPr>
            <a:t>※</a:t>
          </a:r>
          <a:r>
            <a:rPr lang="ja-JP" altLang="en-US" sz="1050" b="0" i="0" u="none" strike="noStrike">
              <a:solidFill>
                <a:schemeClr val="dk1"/>
              </a:solidFill>
              <a:latin typeface="ＭＳ 明朝" pitchFamily="17" charset="-128"/>
              <a:ea typeface="ＭＳ 明朝" pitchFamily="17" charset="-128"/>
              <a:cs typeface="+mn-cs"/>
            </a:rPr>
            <a:t>国民健康保険料は、加入者が属する世帯の世帯主に納付義務が発生します。</a:t>
          </a:r>
          <a:r>
            <a:rPr lang="en-US" altLang="ja-JP" sz="1050" b="1" i="0" u="none" strike="noStrike">
              <a:solidFill>
                <a:schemeClr val="dk1"/>
              </a:solidFill>
              <a:latin typeface="ＭＳ 明朝" pitchFamily="17" charset="-128"/>
              <a:ea typeface="ＭＳ 明朝" pitchFamily="17" charset="-128"/>
              <a:cs typeface="+mn-cs"/>
            </a:rPr>
            <a:t> </a:t>
          </a:r>
        </a:p>
        <a:p>
          <a:pPr>
            <a:lnSpc>
              <a:spcPts val="1500"/>
            </a:lnSpc>
          </a:pPr>
          <a:endParaRPr lang="en-US" altLang="ja-JP" sz="1050" b="1"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②</a:t>
          </a:r>
          <a:r>
            <a:rPr lang="ja-JP" altLang="ja-JP" sz="1050" b="1" i="0">
              <a:solidFill>
                <a:schemeClr val="dk1"/>
              </a:solidFill>
              <a:latin typeface="ＭＳ ゴシック" pitchFamily="49" charset="-128"/>
              <a:ea typeface="ＭＳ ゴシック" pitchFamily="49" charset="-128"/>
              <a:cs typeface="+mn-cs"/>
            </a:rPr>
            <a:t>　軽減判定</a:t>
          </a:r>
          <a:r>
            <a:rPr lang="ja-JP" altLang="en-US" sz="1050" b="1" i="0">
              <a:solidFill>
                <a:schemeClr val="dk1"/>
              </a:solidFill>
              <a:latin typeface="ＭＳ ゴシック" pitchFamily="49" charset="-128"/>
              <a:ea typeface="ＭＳ ゴシック" pitchFamily="49" charset="-128"/>
              <a:cs typeface="+mn-cs"/>
            </a:rPr>
            <a:t>基準</a:t>
          </a:r>
          <a:r>
            <a:rPr lang="ja-JP" altLang="ja-JP" sz="1050" b="1" i="0">
              <a:solidFill>
                <a:schemeClr val="dk1"/>
              </a:solidFill>
              <a:latin typeface="ＭＳ ゴシック" pitchFamily="49" charset="-128"/>
              <a:ea typeface="ＭＳ ゴシック" pitchFamily="49" charset="-128"/>
              <a:cs typeface="+mn-cs"/>
            </a:rPr>
            <a:t>所得</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下記③</a:t>
          </a:r>
          <a:r>
            <a:rPr lang="ja-JP" altLang="ja-JP" sz="1050" b="1" i="0">
              <a:solidFill>
                <a:schemeClr val="dk1"/>
              </a:solidFill>
              <a:latin typeface="ＭＳ ゴシック" pitchFamily="49" charset="-128"/>
              <a:ea typeface="ＭＳ ゴシック" pitchFamily="49" charset="-128"/>
              <a:cs typeface="+mn-cs"/>
            </a:rPr>
            <a:t>の総所得金額に、</a:t>
          </a:r>
          <a:r>
            <a:rPr lang="ja-JP" altLang="en-US" sz="1050" b="1" i="0">
              <a:solidFill>
                <a:schemeClr val="dk1"/>
              </a:solidFill>
              <a:latin typeface="ＭＳ ゴシック" pitchFamily="49" charset="-128"/>
              <a:ea typeface="ＭＳ ゴシック" pitchFamily="49" charset="-128"/>
              <a:cs typeface="+mn-cs"/>
            </a:rPr>
            <a:t>以下</a:t>
          </a:r>
          <a:r>
            <a:rPr lang="ja-JP" altLang="ja-JP" sz="1050" b="1" i="0">
              <a:solidFill>
                <a:schemeClr val="dk1"/>
              </a:solidFill>
              <a:latin typeface="ＭＳ ゴシック" pitchFamily="49" charset="-128"/>
              <a:ea typeface="ＭＳ ゴシック" pitchFamily="49" charset="-128"/>
              <a:cs typeface="+mn-cs"/>
            </a:rPr>
            <a:t>の条件に当てはまる方は、それぞれの金額を反映させた額を入力して下さい。</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a:t>
          </a:r>
          <a:r>
            <a:rPr lang="ja-JP" altLang="ja-JP" sz="1050" b="1" i="0">
              <a:solidFill>
                <a:schemeClr val="dk1"/>
              </a:solidFill>
              <a:latin typeface="ＭＳ ゴシック" pitchFamily="49" charset="-128"/>
              <a:ea typeface="ＭＳ ゴシック" pitchFamily="49" charset="-128"/>
              <a:cs typeface="+mn-cs"/>
            </a:rPr>
            <a:t>当てはまらない方は、そのまま</a:t>
          </a:r>
          <a:r>
            <a:rPr lang="ja-JP" altLang="en-US" sz="1050" b="1" i="0">
              <a:solidFill>
                <a:schemeClr val="dk1"/>
              </a:solidFill>
              <a:latin typeface="ＭＳ ゴシック" pitchFamily="49" charset="-128"/>
              <a:ea typeface="ＭＳ ゴシック" pitchFamily="49" charset="-128"/>
              <a:cs typeface="+mn-cs"/>
            </a:rPr>
            <a:t>③</a:t>
          </a:r>
          <a:r>
            <a:rPr lang="ja-JP" altLang="ja-JP" sz="1050" b="1" i="0">
              <a:solidFill>
                <a:schemeClr val="dk1"/>
              </a:solidFill>
              <a:latin typeface="ＭＳ ゴシック" pitchFamily="49" charset="-128"/>
              <a:ea typeface="ＭＳ ゴシック" pitchFamily="49" charset="-128"/>
              <a:cs typeface="+mn-cs"/>
            </a:rPr>
            <a:t>の総所得金額を入力して下さい。</a:t>
          </a:r>
          <a:r>
            <a:rPr lang="ja-JP" altLang="ja-JP" sz="1050" b="0" i="0">
              <a:solidFill>
                <a:schemeClr val="dk1"/>
              </a:solidFill>
              <a:latin typeface="ＭＳ ゴシック" pitchFamily="49" charset="-128"/>
              <a:ea typeface="ＭＳ ゴシック" pitchFamily="49" charset="-128"/>
              <a:cs typeface="+mn-cs"/>
            </a:rPr>
            <a:t/>
          </a:r>
          <a:br>
            <a:rPr lang="ja-JP" altLang="ja-JP" sz="1050" b="0" i="0">
              <a:solidFill>
                <a:schemeClr val="dk1"/>
              </a:solidFill>
              <a:latin typeface="ＭＳ ゴシック" pitchFamily="49" charset="-128"/>
              <a:ea typeface="ＭＳ ゴシック" pitchFamily="49" charset="-128"/>
              <a:cs typeface="+mn-cs"/>
            </a:rPr>
          </a:b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・前年の</a:t>
          </a:r>
          <a:r>
            <a:rPr lang="en-US" altLang="ja-JP" sz="1050" b="0" i="0">
              <a:solidFill>
                <a:schemeClr val="dk1"/>
              </a:solidFill>
              <a:latin typeface="ＭＳ 明朝" pitchFamily="17" charset="-128"/>
              <a:ea typeface="ＭＳ 明朝" pitchFamily="17" charset="-128"/>
              <a:cs typeface="+mn-cs"/>
            </a:rPr>
            <a:t>12/31</a:t>
          </a:r>
          <a:r>
            <a:rPr lang="ja-JP" altLang="ja-JP" sz="1050" b="0" i="0">
              <a:solidFill>
                <a:schemeClr val="dk1"/>
              </a:solidFill>
              <a:latin typeface="ＭＳ 明朝" pitchFamily="17" charset="-128"/>
              <a:ea typeface="ＭＳ 明朝" pitchFamily="17" charset="-128"/>
              <a:cs typeface="+mn-cs"/>
            </a:rPr>
            <a:t>時点（平成</a:t>
          </a:r>
          <a:r>
            <a:rPr lang="en-US" altLang="ja-JP" sz="1050" b="0" i="0">
              <a:solidFill>
                <a:schemeClr val="dk1"/>
              </a:solidFill>
              <a:latin typeface="ＭＳ 明朝" pitchFamily="17" charset="-128"/>
              <a:ea typeface="ＭＳ 明朝" pitchFamily="17" charset="-128"/>
              <a:cs typeface="+mn-cs"/>
            </a:rPr>
            <a:t>28</a:t>
          </a:r>
          <a:r>
            <a:rPr lang="ja-JP" altLang="ja-JP" sz="1050" b="0" i="0">
              <a:solidFill>
                <a:schemeClr val="dk1"/>
              </a:solidFill>
              <a:latin typeface="ＭＳ 明朝" pitchFamily="17" charset="-128"/>
              <a:ea typeface="ＭＳ 明朝" pitchFamily="17" charset="-128"/>
              <a:cs typeface="+mn-cs"/>
            </a:rPr>
            <a:t>年度試算の場合は、</a:t>
          </a:r>
          <a:r>
            <a:rPr lang="en-US" altLang="ja-JP" sz="1050" b="0" i="0">
              <a:solidFill>
                <a:schemeClr val="dk1"/>
              </a:solidFill>
              <a:latin typeface="ＭＳ 明朝" pitchFamily="17" charset="-128"/>
              <a:ea typeface="ＭＳ 明朝" pitchFamily="17" charset="-128"/>
              <a:cs typeface="+mn-cs"/>
            </a:rPr>
            <a:t>H27.12.31</a:t>
          </a:r>
          <a:r>
            <a:rPr lang="ja-JP" altLang="ja-JP" sz="1050" b="0" i="0">
              <a:solidFill>
                <a:schemeClr val="dk1"/>
              </a:solidFill>
              <a:latin typeface="ＭＳ 明朝" pitchFamily="17" charset="-128"/>
              <a:ea typeface="ＭＳ 明朝" pitchFamily="17" charset="-128"/>
              <a:cs typeface="+mn-cs"/>
            </a:rPr>
            <a:t>）で</a:t>
          </a:r>
          <a:r>
            <a:rPr lang="en-US" altLang="ja-JP" sz="1050" b="0" i="0">
              <a:solidFill>
                <a:schemeClr val="dk1"/>
              </a:solidFill>
              <a:latin typeface="ＭＳ 明朝" pitchFamily="17" charset="-128"/>
              <a:ea typeface="ＭＳ 明朝" pitchFamily="17" charset="-128"/>
              <a:cs typeface="+mn-cs"/>
            </a:rPr>
            <a:t>65</a:t>
          </a:r>
          <a:r>
            <a:rPr lang="ja-JP" altLang="ja-JP" sz="1050" b="0" i="0">
              <a:solidFill>
                <a:schemeClr val="dk1"/>
              </a:solidFill>
              <a:latin typeface="ＭＳ 明朝" pitchFamily="17" charset="-128"/>
              <a:ea typeface="ＭＳ 明朝" pitchFamily="17" charset="-128"/>
              <a:cs typeface="+mn-cs"/>
            </a:rPr>
            <a:t>歳以上の方は、年金所得から</a:t>
          </a:r>
          <a:r>
            <a:rPr lang="en-US" altLang="ja-JP" sz="1050" b="0" i="0">
              <a:solidFill>
                <a:schemeClr val="dk1"/>
              </a:solidFill>
              <a:latin typeface="ＭＳ 明朝" pitchFamily="17" charset="-128"/>
              <a:ea typeface="ＭＳ 明朝" pitchFamily="17" charset="-128"/>
              <a:cs typeface="+mn-cs"/>
            </a:rPr>
            <a:t>15</a:t>
          </a:r>
          <a:r>
            <a:rPr lang="ja-JP" altLang="ja-JP" sz="1050" b="0" i="0">
              <a:solidFill>
                <a:schemeClr val="dk1"/>
              </a:solidFill>
              <a:latin typeface="ＭＳ 明朝" pitchFamily="17" charset="-128"/>
              <a:ea typeface="ＭＳ 明朝" pitchFamily="17" charset="-128"/>
              <a:cs typeface="+mn-cs"/>
            </a:rPr>
            <a:t>万円を控除して下さい。</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・事業所得で専従者控除額がある方は、控除前の金額で事業所得を計上して下さい。</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・専従者給与については、軽減判定基準所得に含みません。</a:t>
          </a:r>
          <a:r>
            <a:rPr lang="ja-JP" altLang="ja-JP" sz="105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ja-JP" altLang="ja-JP" sz="105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※②</a:t>
          </a:r>
          <a:r>
            <a:rPr lang="ja-JP" altLang="ja-JP" sz="1050" b="0" i="0">
              <a:solidFill>
                <a:schemeClr val="dk1"/>
              </a:solidFill>
              <a:latin typeface="ＭＳ 明朝" pitchFamily="17" charset="-128"/>
              <a:ea typeface="ＭＳ 明朝" pitchFamily="17" charset="-128"/>
              <a:cs typeface="+mn-cs"/>
            </a:rPr>
            <a:t>・③における専従者控除・給与の計上方法は、</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専従者控除は、②→</a:t>
          </a:r>
          <a:r>
            <a:rPr lang="ja-JP" altLang="ja-JP" sz="1050" b="0" i="0" u="sng">
              <a:solidFill>
                <a:schemeClr val="dk1"/>
              </a:solidFill>
              <a:latin typeface="ＭＳ 明朝" pitchFamily="17" charset="-128"/>
              <a:ea typeface="ＭＳ 明朝" pitchFamily="17" charset="-128"/>
              <a:cs typeface="+mn-cs"/>
            </a:rPr>
            <a:t>控除後の金額</a:t>
          </a:r>
          <a:r>
            <a:rPr lang="ja-JP" altLang="ja-JP" sz="1050" b="0" i="0">
              <a:solidFill>
                <a:schemeClr val="dk1"/>
              </a:solidFill>
              <a:latin typeface="ＭＳ 明朝" pitchFamily="17" charset="-128"/>
              <a:ea typeface="ＭＳ 明朝" pitchFamily="17" charset="-128"/>
              <a:cs typeface="+mn-cs"/>
            </a:rPr>
            <a:t>で事業所得を計上する、③→</a:t>
          </a:r>
          <a:r>
            <a:rPr lang="ja-JP" altLang="ja-JP" sz="1050" b="0" i="0" u="sng">
              <a:solidFill>
                <a:schemeClr val="dk1"/>
              </a:solidFill>
              <a:latin typeface="ＭＳ 明朝" pitchFamily="17" charset="-128"/>
              <a:ea typeface="ＭＳ 明朝" pitchFamily="17" charset="-128"/>
              <a:cs typeface="+mn-cs"/>
            </a:rPr>
            <a:t>控除前の金額</a:t>
          </a:r>
          <a:r>
            <a:rPr lang="ja-JP" altLang="ja-JP" sz="1050" b="0" i="0">
              <a:solidFill>
                <a:schemeClr val="dk1"/>
              </a:solidFill>
              <a:latin typeface="ＭＳ 明朝" pitchFamily="17" charset="-128"/>
              <a:ea typeface="ＭＳ 明朝" pitchFamily="17" charset="-128"/>
              <a:cs typeface="+mn-cs"/>
            </a:rPr>
            <a:t>で事業所得を計上する、</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専従者給与は、②→給与収入金額に</a:t>
          </a:r>
          <a:r>
            <a:rPr lang="ja-JP" altLang="ja-JP" sz="1050" b="0" i="0" u="sng">
              <a:solidFill>
                <a:schemeClr val="dk1"/>
              </a:solidFill>
              <a:latin typeface="ＭＳ 明朝" pitchFamily="17" charset="-128"/>
              <a:ea typeface="ＭＳ 明朝" pitchFamily="17" charset="-128"/>
              <a:cs typeface="+mn-cs"/>
            </a:rPr>
            <a:t>計上する</a:t>
          </a:r>
          <a:r>
            <a:rPr lang="ja-JP" altLang="ja-JP" sz="1050" b="0" i="0">
              <a:solidFill>
                <a:schemeClr val="dk1"/>
              </a:solidFill>
              <a:latin typeface="ＭＳ 明朝" pitchFamily="17" charset="-128"/>
              <a:ea typeface="ＭＳ 明朝" pitchFamily="17" charset="-128"/>
              <a:cs typeface="+mn-cs"/>
            </a:rPr>
            <a:t>、③→給与収入金額に</a:t>
          </a:r>
          <a:r>
            <a:rPr lang="ja-JP" altLang="ja-JP" sz="1050" b="0" i="0" u="sng">
              <a:solidFill>
                <a:schemeClr val="dk1"/>
              </a:solidFill>
              <a:latin typeface="ＭＳ 明朝" pitchFamily="17" charset="-128"/>
              <a:ea typeface="ＭＳ 明朝" pitchFamily="17" charset="-128"/>
              <a:cs typeface="+mn-cs"/>
            </a:rPr>
            <a:t>計上しない</a:t>
          </a:r>
          <a:r>
            <a:rPr lang="ja-JP" altLang="ja-JP" sz="1050" b="0" i="0">
              <a:solidFill>
                <a:schemeClr val="dk1"/>
              </a:solidFill>
              <a:latin typeface="ＭＳ 明朝" pitchFamily="17" charset="-128"/>
              <a:ea typeface="ＭＳ 明朝" pitchFamily="17" charset="-128"/>
              <a:cs typeface="+mn-cs"/>
            </a:rPr>
            <a:t>。</a:t>
          </a:r>
          <a:endParaRPr lang="en-US" altLang="ja-JP" sz="1050" b="0" i="0">
            <a:solidFill>
              <a:schemeClr val="dk1"/>
            </a:solidFill>
            <a:latin typeface="ＭＳ 明朝" pitchFamily="17" charset="-128"/>
            <a:ea typeface="ＭＳ 明朝" pitchFamily="17" charset="-128"/>
            <a:cs typeface="+mn-cs"/>
          </a:endParaRPr>
        </a:p>
        <a:p>
          <a:pPr>
            <a:lnSpc>
              <a:spcPts val="1500"/>
            </a:lnSpc>
          </a:pPr>
          <a:endParaRPr lang="en-US" altLang="ja-JP" sz="1050" b="1" i="0">
            <a:solidFill>
              <a:schemeClr val="dk1"/>
            </a:solidFill>
            <a:latin typeface="ＭＳ 明朝" pitchFamily="17" charset="-128"/>
            <a:ea typeface="ＭＳ 明朝" pitchFamily="17"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③</a:t>
          </a:r>
          <a:r>
            <a:rPr lang="ja-JP" altLang="ja-JP" sz="1050" b="1" i="0">
              <a:solidFill>
                <a:schemeClr val="dk1"/>
              </a:solidFill>
              <a:latin typeface="ＭＳ ゴシック" pitchFamily="49" charset="-128"/>
              <a:ea typeface="ＭＳ ゴシック" pitchFamily="49" charset="-128"/>
              <a:cs typeface="+mn-cs"/>
            </a:rPr>
            <a:t>　総所得金額</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a:t>
          </a:r>
          <a:r>
            <a:rPr lang="ja-JP" altLang="ja-JP" sz="1050" b="1" i="0">
              <a:solidFill>
                <a:schemeClr val="dk1"/>
              </a:solidFill>
              <a:latin typeface="ＭＳ ゴシック" pitchFamily="49" charset="-128"/>
              <a:ea typeface="ＭＳ ゴシック" pitchFamily="49" charset="-128"/>
              <a:cs typeface="+mn-cs"/>
            </a:rPr>
            <a:t>年金・給与・事業所得等と分離課税として申告された株式の譲渡所得や配当所得・土地等の譲渡所得・山林所得等の所得の合計を入力して下さい。</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1" i="0">
              <a:solidFill>
                <a:schemeClr val="dk1"/>
              </a:solidFill>
              <a:latin typeface="ＭＳ ゴシック" pitchFamily="49" charset="-128"/>
              <a:ea typeface="ＭＳ ゴシック" pitchFamily="49" charset="-128"/>
              <a:cs typeface="+mn-cs"/>
            </a:rPr>
            <a:t>　　</a:t>
          </a:r>
          <a:r>
            <a:rPr lang="ja-JP" altLang="ja-JP" sz="1050" b="1" i="0">
              <a:solidFill>
                <a:schemeClr val="dk1"/>
              </a:solidFill>
              <a:latin typeface="ＭＳ ゴシック" pitchFamily="49" charset="-128"/>
              <a:ea typeface="ＭＳ ゴシック" pitchFamily="49" charset="-128"/>
              <a:cs typeface="+mn-cs"/>
            </a:rPr>
            <a:t>なお、退職所得は含みません。</a:t>
          </a:r>
          <a:r>
            <a:rPr lang="ja-JP" altLang="ja-JP" sz="1050" b="0" i="0">
              <a:solidFill>
                <a:schemeClr val="dk1"/>
              </a:solidFill>
              <a:latin typeface="ＭＳ 明朝" pitchFamily="17" charset="-128"/>
              <a:ea typeface="ＭＳ 明朝" pitchFamily="17" charset="-128"/>
              <a:cs typeface="+mn-cs"/>
            </a:rPr>
            <a:t/>
          </a:r>
          <a:br>
            <a:rPr lang="ja-JP" altLang="ja-JP" sz="1050" b="0" i="0">
              <a:solidFill>
                <a:schemeClr val="dk1"/>
              </a:solidFill>
              <a:latin typeface="ＭＳ 明朝" pitchFamily="17" charset="-128"/>
              <a:ea typeface="ＭＳ 明朝" pitchFamily="17" charset="-128"/>
              <a:cs typeface="+mn-cs"/>
            </a:rPr>
          </a:b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・年金所得＝公的年金等収入－公的年金等控除</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a:t>
          </a:r>
          <a:r>
            <a:rPr lang="ja-JP" altLang="ja-JP" sz="1050" b="0" i="0">
              <a:solidFill>
                <a:schemeClr val="dk1"/>
              </a:solidFill>
              <a:latin typeface="ＭＳ 明朝" pitchFamily="17" charset="-128"/>
              <a:ea typeface="ＭＳ 明朝" pitchFamily="17" charset="-128"/>
              <a:cs typeface="+mn-cs"/>
            </a:rPr>
            <a:t>遺族年金、障害年金等の非課税年金は、年金所得に含みません。</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・給与所得＝給与収入金額－給与所得控除</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・事業所得＝事業収入金額－必要経費</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a:t>
          </a:r>
          <a:r>
            <a:rPr lang="ja-JP" altLang="ja-JP" sz="1050" b="0" i="0">
              <a:solidFill>
                <a:schemeClr val="dk1"/>
              </a:solidFill>
              <a:latin typeface="ＭＳ 明朝" pitchFamily="17" charset="-128"/>
              <a:ea typeface="ＭＳ 明朝" pitchFamily="17" charset="-128"/>
              <a:cs typeface="+mn-cs"/>
            </a:rPr>
            <a:t>専従者控除額がある方の事業所得は、控除後の所得となります。</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青色事業専従者給与額は必要経費に算入されます。</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・土地等譲渡所得＝譲渡所得金額－特別控除</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・株式等の譲渡所得等＝総収入金額－取得費等の経費</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a:t>
          </a:r>
          <a:r>
            <a:rPr lang="ja-JP" altLang="ja-JP" sz="1050" b="0" i="0">
              <a:solidFill>
                <a:schemeClr val="dk1"/>
              </a:solidFill>
              <a:latin typeface="ＭＳ 明朝" pitchFamily="17" charset="-128"/>
              <a:ea typeface="ＭＳ 明朝" pitchFamily="17" charset="-128"/>
              <a:cs typeface="+mn-cs"/>
            </a:rPr>
            <a:t>等年分の株式等に係る譲渡所得等の金額の損失額については、</a:t>
          </a:r>
          <a:endParaRPr lang="en-US" altLang="ja-JP" sz="1050" b="0" i="0">
            <a:solidFill>
              <a:schemeClr val="dk1"/>
            </a:solidFill>
            <a:latin typeface="ＭＳ 明朝" pitchFamily="17" charset="-128"/>
            <a:ea typeface="ＭＳ 明朝" pitchFamily="17" charset="-128"/>
            <a:cs typeface="+mn-cs"/>
          </a:endParaRPr>
        </a:p>
        <a:p>
          <a:pPr>
            <a:lnSpc>
              <a:spcPts val="1500"/>
            </a:lnSpc>
          </a:pP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他の株式等に係る譲渡所得等の金額及び株式等に係る譲渡所得等の金額及び配当所得の金額から繰越控除できます。</a:t>
          </a:r>
          <a:br>
            <a:rPr lang="ja-JP" altLang="ja-JP" sz="1050" b="0" i="0">
              <a:solidFill>
                <a:schemeClr val="dk1"/>
              </a:solidFill>
              <a:latin typeface="ＭＳ 明朝" pitchFamily="17" charset="-128"/>
              <a:ea typeface="ＭＳ 明朝" pitchFamily="17" charset="-128"/>
              <a:cs typeface="+mn-cs"/>
            </a:rPr>
          </a:br>
          <a:r>
            <a:rPr lang="ja-JP" altLang="ja-JP" sz="1050" b="0" i="0">
              <a:solidFill>
                <a:schemeClr val="dk1"/>
              </a:solidFill>
              <a:latin typeface="ＭＳ 明朝" pitchFamily="17" charset="-128"/>
              <a:ea typeface="ＭＳ 明朝" pitchFamily="17" charset="-128"/>
              <a:cs typeface="+mn-cs"/>
            </a:rPr>
            <a:t>　</a:t>
          </a:r>
          <a:r>
            <a:rPr lang="ja-JP" altLang="en-US" sz="1050" b="0" i="0">
              <a:solidFill>
                <a:schemeClr val="dk1"/>
              </a:solidFill>
              <a:latin typeface="ＭＳ 明朝" pitchFamily="17" charset="-128"/>
              <a:ea typeface="ＭＳ 明朝" pitchFamily="17" charset="-128"/>
              <a:cs typeface="+mn-cs"/>
            </a:rPr>
            <a:t>　</a:t>
          </a:r>
          <a:r>
            <a:rPr lang="ja-JP" altLang="ja-JP" sz="1050" b="0" i="0">
              <a:solidFill>
                <a:schemeClr val="dk1"/>
              </a:solidFill>
              <a:latin typeface="ＭＳ 明朝" pitchFamily="17" charset="-128"/>
              <a:ea typeface="ＭＳ 明朝" pitchFamily="17" charset="-128"/>
              <a:cs typeface="+mn-cs"/>
            </a:rPr>
            <a:t>　　　</a:t>
          </a:r>
          <a:r>
            <a:rPr lang="en-US" altLang="ja-JP" sz="1050" b="0" i="0">
              <a:solidFill>
                <a:schemeClr val="dk1"/>
              </a:solidFill>
              <a:latin typeface="ＭＳ 明朝" pitchFamily="17" charset="-128"/>
              <a:ea typeface="ＭＳ 明朝" pitchFamily="17" charset="-128"/>
              <a:cs typeface="+mn-cs"/>
            </a:rPr>
            <a:t>※</a:t>
          </a:r>
          <a:r>
            <a:rPr lang="ja-JP" altLang="ja-JP" sz="1050" b="0" i="0">
              <a:solidFill>
                <a:schemeClr val="dk1"/>
              </a:solidFill>
              <a:latin typeface="ＭＳ 明朝" pitchFamily="17" charset="-128"/>
              <a:ea typeface="ＭＳ 明朝" pitchFamily="17" charset="-128"/>
              <a:cs typeface="+mn-cs"/>
            </a:rPr>
            <a:t>源泉徴収を選択した特定口座内の株式等の譲渡所得を確定申告した場合は、総所得金額等に含まれます。</a:t>
          </a:r>
          <a:endParaRPr lang="en-US" altLang="ja-JP" sz="1050" b="0" i="0">
            <a:solidFill>
              <a:schemeClr val="dk1"/>
            </a:solidFill>
            <a:latin typeface="ＭＳ 明朝" pitchFamily="17" charset="-128"/>
            <a:ea typeface="ＭＳ 明朝" pitchFamily="17" charset="-128"/>
            <a:cs typeface="+mn-cs"/>
          </a:endParaRPr>
        </a:p>
        <a:p>
          <a:pPr>
            <a:lnSpc>
              <a:spcPts val="1500"/>
            </a:lnSpc>
          </a:pP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④　加入状況</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各月の</a:t>
          </a:r>
          <a:r>
            <a:rPr lang="ja-JP" altLang="en-US" sz="1050" b="1" i="0" u="sng" strike="noStrike">
              <a:solidFill>
                <a:schemeClr val="dk1"/>
              </a:solidFill>
              <a:latin typeface="ＭＳ ゴシック" pitchFamily="49" charset="-128"/>
              <a:ea typeface="ＭＳ ゴシック" pitchFamily="49" charset="-128"/>
              <a:cs typeface="+mn-cs"/>
            </a:rPr>
            <a:t>末日時点の加入状況</a:t>
          </a:r>
          <a:r>
            <a:rPr lang="ja-JP" altLang="en-US" sz="1050" b="1" i="0" u="none" strike="noStrike">
              <a:solidFill>
                <a:schemeClr val="dk1"/>
              </a:solidFill>
              <a:latin typeface="ＭＳ ゴシック" pitchFamily="49" charset="-128"/>
              <a:ea typeface="ＭＳ ゴシック" pitchFamily="49" charset="-128"/>
              <a:cs typeface="+mn-cs"/>
            </a:rPr>
            <a:t>を入力してください。</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a:t>
          </a:r>
          <a:r>
            <a:rPr lang="en-US" altLang="ja-JP" sz="1050" b="1" i="0" u="none" strike="noStrike">
              <a:solidFill>
                <a:schemeClr val="dk1"/>
              </a:solidFill>
              <a:latin typeface="ＭＳ ゴシック" pitchFamily="49" charset="-128"/>
              <a:ea typeface="ＭＳ ゴシック" pitchFamily="49" charset="-128"/>
              <a:cs typeface="+mn-cs"/>
            </a:rPr>
            <a:t>40</a:t>
          </a:r>
          <a:r>
            <a:rPr lang="ja-JP" altLang="en-US" sz="1050" b="1" i="0" u="none" strike="noStrike">
              <a:solidFill>
                <a:schemeClr val="dk1"/>
              </a:solidFill>
              <a:latin typeface="ＭＳ ゴシック" pitchFamily="49" charset="-128"/>
              <a:ea typeface="ＭＳ ゴシック" pitchFamily="49" charset="-128"/>
              <a:cs typeface="+mn-cs"/>
            </a:rPr>
            <a:t>歳以上</a:t>
          </a:r>
          <a:r>
            <a:rPr lang="en-US" altLang="ja-JP" sz="1050" b="1" i="0" u="none" strike="noStrike">
              <a:solidFill>
                <a:schemeClr val="dk1"/>
              </a:solidFill>
              <a:latin typeface="ＭＳ ゴシック" pitchFamily="49" charset="-128"/>
              <a:ea typeface="ＭＳ ゴシック" pitchFamily="49" charset="-128"/>
              <a:cs typeface="+mn-cs"/>
            </a:rPr>
            <a:t>65</a:t>
          </a:r>
          <a:r>
            <a:rPr lang="ja-JP" altLang="en-US" sz="1050" b="1" i="0" u="none" strike="noStrike">
              <a:solidFill>
                <a:schemeClr val="dk1"/>
              </a:solidFill>
              <a:latin typeface="ＭＳ ゴシック" pitchFamily="49" charset="-128"/>
              <a:ea typeface="ＭＳ ゴシック" pitchFamily="49" charset="-128"/>
              <a:cs typeface="+mn-cs"/>
            </a:rPr>
            <a:t>歳未満の方は　●介護　を、それ以外の方は　○　を入力して下さい。</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a:t>
          </a:r>
          <a:r>
            <a:rPr lang="en-US" altLang="ja-JP" sz="1050" b="0" i="0" u="none" strike="noStrike">
              <a:solidFill>
                <a:schemeClr val="dk1"/>
              </a:solidFill>
              <a:latin typeface="ＭＳ 明朝" pitchFamily="17" charset="-128"/>
              <a:ea typeface="ＭＳ 明朝" pitchFamily="17" charset="-128"/>
              <a:cs typeface="+mn-cs"/>
            </a:rPr>
            <a:t>※40</a:t>
          </a:r>
          <a:r>
            <a:rPr lang="ja-JP" altLang="en-US" sz="1050" b="0" i="0" u="none" strike="noStrike">
              <a:solidFill>
                <a:schemeClr val="dk1"/>
              </a:solidFill>
              <a:latin typeface="ＭＳ 明朝" pitchFamily="17" charset="-128"/>
              <a:ea typeface="ＭＳ 明朝" pitchFamily="17" charset="-128"/>
              <a:cs typeface="+mn-cs"/>
            </a:rPr>
            <a:t>歳以上</a:t>
          </a:r>
          <a:r>
            <a:rPr lang="en-US" altLang="ja-JP" sz="1050" b="0" i="0" u="none" strike="noStrike">
              <a:solidFill>
                <a:schemeClr val="dk1"/>
              </a:solidFill>
              <a:latin typeface="ＭＳ 明朝" pitchFamily="17" charset="-128"/>
              <a:ea typeface="ＭＳ 明朝" pitchFamily="17" charset="-128"/>
              <a:cs typeface="+mn-cs"/>
            </a:rPr>
            <a:t>65</a:t>
          </a:r>
          <a:r>
            <a:rPr lang="ja-JP" altLang="en-US" sz="1050" b="0" i="0" u="none" strike="noStrike">
              <a:solidFill>
                <a:schemeClr val="dk1"/>
              </a:solidFill>
              <a:latin typeface="ＭＳ 明朝" pitchFamily="17" charset="-128"/>
              <a:ea typeface="ＭＳ 明朝" pitchFamily="17" charset="-128"/>
              <a:cs typeface="+mn-cs"/>
            </a:rPr>
            <a:t>歳未満の方は、介護保険料が国民健康保険料の一部として賦課されます。</a:t>
          </a:r>
          <a:r>
            <a:rPr lang="en-US" altLang="ja-JP" sz="1050" b="0" i="0" u="none" strike="noStrike">
              <a:solidFill>
                <a:schemeClr val="dk1"/>
              </a:solidFill>
              <a:latin typeface="ＭＳ 明朝" pitchFamily="17" charset="-128"/>
              <a:ea typeface="ＭＳ 明朝" pitchFamily="17" charset="-128"/>
              <a:cs typeface="+mn-cs"/>
            </a:rPr>
            <a:t>65</a:t>
          </a:r>
          <a:r>
            <a:rPr lang="ja-JP" altLang="en-US" sz="1050" b="0" i="0" u="none" strike="noStrike">
              <a:solidFill>
                <a:schemeClr val="dk1"/>
              </a:solidFill>
              <a:latin typeface="ＭＳ 明朝" pitchFamily="17" charset="-128"/>
              <a:ea typeface="ＭＳ 明朝" pitchFamily="17" charset="-128"/>
              <a:cs typeface="+mn-cs"/>
            </a:rPr>
            <a:t>歳以上の方は、別途、介護保険料が賦課されます。</a:t>
          </a:r>
          <a:endParaRPr lang="en-US" altLang="ja-JP" sz="1050" b="1" i="0" u="none" strike="noStrike">
            <a:solidFill>
              <a:schemeClr val="dk1"/>
            </a:solidFill>
            <a:latin typeface="ＭＳ ゴシック" pitchFamily="49" charset="-128"/>
            <a:ea typeface="ＭＳ ゴシック" pitchFamily="49" charset="-128"/>
            <a:cs typeface="+mn-cs"/>
          </a:endParaRPr>
        </a:p>
        <a:p>
          <a:pPr>
            <a:lnSpc>
              <a:spcPts val="1500"/>
            </a:lnSpc>
          </a:pPr>
          <a:r>
            <a:rPr lang="ja-JP" altLang="en-US" sz="1050" b="1" i="0" u="none" strike="noStrike">
              <a:solidFill>
                <a:schemeClr val="dk1"/>
              </a:solidFill>
              <a:latin typeface="ＭＳ ゴシック" pitchFamily="49" charset="-128"/>
              <a:ea typeface="ＭＳ ゴシック" pitchFamily="49" charset="-128"/>
              <a:cs typeface="+mn-cs"/>
            </a:rPr>
            <a:t>　　また、年度途中で</a:t>
          </a:r>
          <a:r>
            <a:rPr lang="en-US" altLang="ja-JP" sz="1050" b="1" i="0" u="none" strike="noStrike">
              <a:solidFill>
                <a:schemeClr val="dk1"/>
              </a:solidFill>
              <a:latin typeface="ＭＳ ゴシック" pitchFamily="49" charset="-128"/>
              <a:ea typeface="ＭＳ ゴシック" pitchFamily="49" charset="-128"/>
              <a:cs typeface="+mn-cs"/>
            </a:rPr>
            <a:t>75</a:t>
          </a:r>
          <a:r>
            <a:rPr lang="ja-JP" altLang="en-US" sz="1050" b="1" i="0" u="none" strike="noStrike">
              <a:solidFill>
                <a:schemeClr val="dk1"/>
              </a:solidFill>
              <a:latin typeface="ＭＳ ゴシック" pitchFamily="49" charset="-128"/>
              <a:ea typeface="ＭＳ ゴシック" pitchFamily="49" charset="-128"/>
              <a:cs typeface="+mn-cs"/>
            </a:rPr>
            <a:t>歳を迎える（＝後期高齢者医療保険にきりかわる）方は、</a:t>
          </a:r>
          <a:r>
            <a:rPr lang="en-US" altLang="ja-JP" sz="1050" b="1" i="0" u="none" strike="noStrike">
              <a:solidFill>
                <a:schemeClr val="dk1"/>
              </a:solidFill>
              <a:latin typeface="ＭＳ ゴシック" pitchFamily="49" charset="-128"/>
              <a:ea typeface="ＭＳ ゴシック" pitchFamily="49" charset="-128"/>
              <a:cs typeface="+mn-cs"/>
            </a:rPr>
            <a:t>75</a:t>
          </a:r>
          <a:r>
            <a:rPr lang="ja-JP" altLang="en-US" sz="1050" b="1" i="0" u="none" strike="noStrike">
              <a:solidFill>
                <a:schemeClr val="dk1"/>
              </a:solidFill>
              <a:latin typeface="ＭＳ ゴシック" pitchFamily="49" charset="-128"/>
              <a:ea typeface="ＭＳ ゴシック" pitchFamily="49" charset="-128"/>
              <a:cs typeface="+mn-cs"/>
            </a:rPr>
            <a:t>歳になる前月まで○を入力して下さい。</a:t>
          </a:r>
          <a:r>
            <a:rPr lang="ja-JP" altLang="en-US" sz="1050" b="0" i="0" u="none" strike="noStrike">
              <a:solidFill>
                <a:schemeClr val="dk1"/>
              </a:solidFill>
              <a:latin typeface="ＭＳ 明朝" pitchFamily="17" charset="-128"/>
              <a:ea typeface="ＭＳ 明朝" pitchFamily="17" charset="-128"/>
              <a:cs typeface="+mn-cs"/>
            </a:rPr>
            <a:t/>
          </a:r>
          <a:br>
            <a:rPr lang="ja-JP" altLang="en-US" sz="1050" b="0" i="0" u="none" strike="noStrike">
              <a:solidFill>
                <a:schemeClr val="dk1"/>
              </a:solidFill>
              <a:latin typeface="ＭＳ 明朝" pitchFamily="17" charset="-128"/>
              <a:ea typeface="ＭＳ 明朝" pitchFamily="17" charset="-128"/>
              <a:cs typeface="+mn-cs"/>
            </a:rPr>
          </a:br>
          <a:r>
            <a:rPr lang="ja-JP" altLang="en-US" sz="1050" b="0" i="0" u="none" strike="noStrike">
              <a:solidFill>
                <a:schemeClr val="dk1"/>
              </a:solidFill>
              <a:latin typeface="ＭＳ 明朝" pitchFamily="17" charset="-128"/>
              <a:ea typeface="ＭＳ 明朝" pitchFamily="17" charset="-128"/>
              <a:cs typeface="+mn-cs"/>
            </a:rPr>
            <a:t>　　　　　</a:t>
          </a:r>
          <a:r>
            <a:rPr lang="en-US" altLang="ja-JP" sz="1050" b="0" i="0" u="none" strike="noStrike">
              <a:solidFill>
                <a:schemeClr val="dk1"/>
              </a:solidFill>
              <a:latin typeface="ＭＳ 明朝" pitchFamily="17" charset="-128"/>
              <a:ea typeface="ＭＳ 明朝" pitchFamily="17" charset="-128"/>
              <a:cs typeface="+mn-cs"/>
            </a:rPr>
            <a:t>※</a:t>
          </a:r>
          <a:r>
            <a:rPr lang="ja-JP" altLang="en-US" sz="1050" b="0" i="0" u="none" strike="noStrike">
              <a:solidFill>
                <a:schemeClr val="dk1"/>
              </a:solidFill>
              <a:latin typeface="ＭＳ 明朝" pitchFamily="17" charset="-128"/>
              <a:ea typeface="ＭＳ 明朝" pitchFamily="17" charset="-128"/>
              <a:cs typeface="+mn-cs"/>
            </a:rPr>
            <a:t>年度途中で</a:t>
          </a:r>
          <a:r>
            <a:rPr lang="en-US" altLang="ja-JP" sz="1050" b="0" i="0" u="none" strike="noStrike">
              <a:solidFill>
                <a:schemeClr val="dk1"/>
              </a:solidFill>
              <a:latin typeface="ＭＳ 明朝" pitchFamily="17" charset="-128"/>
              <a:ea typeface="ＭＳ 明朝" pitchFamily="17" charset="-128"/>
              <a:cs typeface="+mn-cs"/>
            </a:rPr>
            <a:t>40</a:t>
          </a:r>
          <a:r>
            <a:rPr lang="ja-JP" altLang="en-US" sz="1050" b="0" i="0" u="none" strike="noStrike">
              <a:solidFill>
                <a:schemeClr val="dk1"/>
              </a:solidFill>
              <a:latin typeface="ＭＳ 明朝" pitchFamily="17" charset="-128"/>
              <a:ea typeface="ＭＳ 明朝" pitchFamily="17" charset="-128"/>
              <a:cs typeface="+mn-cs"/>
            </a:rPr>
            <a:t>歳・</a:t>
          </a:r>
          <a:r>
            <a:rPr lang="en-US" altLang="ja-JP" sz="1050" b="0" i="0" u="none" strike="noStrike">
              <a:solidFill>
                <a:schemeClr val="dk1"/>
              </a:solidFill>
              <a:latin typeface="ＭＳ 明朝" pitchFamily="17" charset="-128"/>
              <a:ea typeface="ＭＳ 明朝" pitchFamily="17" charset="-128"/>
              <a:cs typeface="+mn-cs"/>
            </a:rPr>
            <a:t>65</a:t>
          </a:r>
          <a:r>
            <a:rPr lang="ja-JP" altLang="en-US" sz="1050" b="0" i="0" u="none" strike="noStrike">
              <a:solidFill>
                <a:schemeClr val="dk1"/>
              </a:solidFill>
              <a:latin typeface="ＭＳ 明朝" pitchFamily="17" charset="-128"/>
              <a:ea typeface="ＭＳ 明朝" pitchFamily="17" charset="-128"/>
              <a:cs typeface="+mn-cs"/>
            </a:rPr>
            <a:t>歳を迎える場合、</a:t>
          </a:r>
          <a:br>
            <a:rPr lang="ja-JP" altLang="en-US" sz="1050" b="0" i="0" u="none" strike="noStrike">
              <a:solidFill>
                <a:schemeClr val="dk1"/>
              </a:solidFill>
              <a:latin typeface="ＭＳ 明朝" pitchFamily="17" charset="-128"/>
              <a:ea typeface="ＭＳ 明朝" pitchFamily="17" charset="-128"/>
              <a:cs typeface="+mn-cs"/>
            </a:rPr>
          </a:br>
          <a:r>
            <a:rPr lang="ja-JP" altLang="en-US" sz="1050" b="0" i="0" u="none" strike="noStrike">
              <a:solidFill>
                <a:schemeClr val="dk1"/>
              </a:solidFill>
              <a:latin typeface="ＭＳ 明朝" pitchFamily="17" charset="-128"/>
              <a:ea typeface="ＭＳ 明朝" pitchFamily="17" charset="-128"/>
              <a:cs typeface="+mn-cs"/>
            </a:rPr>
            <a:t>　　　　　　</a:t>
          </a:r>
          <a:r>
            <a:rPr lang="en-US" altLang="ja-JP" sz="1050" b="0" i="0" u="none" strike="noStrike">
              <a:solidFill>
                <a:schemeClr val="dk1"/>
              </a:solidFill>
              <a:latin typeface="ＭＳ 明朝" pitchFamily="17" charset="-128"/>
              <a:ea typeface="ＭＳ 明朝" pitchFamily="17" charset="-128"/>
              <a:cs typeface="+mn-cs"/>
            </a:rPr>
            <a:t>40</a:t>
          </a:r>
          <a:r>
            <a:rPr lang="ja-JP" altLang="en-US" sz="1050" b="0" i="0" u="none" strike="noStrike">
              <a:solidFill>
                <a:schemeClr val="dk1"/>
              </a:solidFill>
              <a:latin typeface="ＭＳ 明朝" pitchFamily="17" charset="-128"/>
              <a:ea typeface="ＭＳ 明朝" pitchFamily="17" charset="-128"/>
              <a:cs typeface="+mn-cs"/>
            </a:rPr>
            <a:t>歳</a:t>
          </a:r>
          <a:r>
            <a:rPr lang="en-US" altLang="ja-JP" sz="1050" b="0" i="0" u="none" strike="noStrike">
              <a:solidFill>
                <a:schemeClr val="dk1"/>
              </a:solidFill>
              <a:latin typeface="ＭＳ 明朝" pitchFamily="17" charset="-128"/>
              <a:ea typeface="ＭＳ 明朝" pitchFamily="17" charset="-128"/>
              <a:cs typeface="+mn-cs"/>
            </a:rPr>
            <a:t>…</a:t>
          </a:r>
          <a:r>
            <a:rPr lang="ja-JP" altLang="en-US" sz="1050" b="0" i="0" u="none" strike="noStrike">
              <a:solidFill>
                <a:schemeClr val="dk1"/>
              </a:solidFill>
              <a:latin typeface="ＭＳ 明朝" pitchFamily="17" charset="-128"/>
              <a:ea typeface="ＭＳ 明朝" pitchFamily="17" charset="-128"/>
              <a:cs typeface="+mn-cs"/>
            </a:rPr>
            <a:t>誕生日を迎える月（</a:t>
          </a:r>
          <a:r>
            <a:rPr lang="en-US" altLang="ja-JP" sz="1050" b="0" i="0" u="none" strike="noStrike">
              <a:solidFill>
                <a:schemeClr val="dk1"/>
              </a:solidFill>
              <a:latin typeface="ＭＳ 明朝" pitchFamily="17" charset="-128"/>
              <a:ea typeface="ＭＳ 明朝" pitchFamily="17" charset="-128"/>
              <a:cs typeface="+mn-cs"/>
            </a:rPr>
            <a:t>1</a:t>
          </a:r>
          <a:r>
            <a:rPr lang="ja-JP" altLang="en-US" sz="1050" b="0" i="0" u="none" strike="noStrike">
              <a:solidFill>
                <a:schemeClr val="dk1"/>
              </a:solidFill>
              <a:latin typeface="ＭＳ 明朝" pitchFamily="17" charset="-128"/>
              <a:ea typeface="ＭＳ 明朝" pitchFamily="17" charset="-128"/>
              <a:cs typeface="+mn-cs"/>
            </a:rPr>
            <a:t>日が誕生日の方はその前月）から●を入力。</a:t>
          </a:r>
          <a:br>
            <a:rPr lang="ja-JP" altLang="en-US" sz="1050" b="0" i="0" u="none" strike="noStrike">
              <a:solidFill>
                <a:schemeClr val="dk1"/>
              </a:solidFill>
              <a:latin typeface="ＭＳ 明朝" pitchFamily="17" charset="-128"/>
              <a:ea typeface="ＭＳ 明朝" pitchFamily="17" charset="-128"/>
              <a:cs typeface="+mn-cs"/>
            </a:rPr>
          </a:br>
          <a:r>
            <a:rPr lang="ja-JP" altLang="en-US" sz="1050" b="0" i="0" u="none" strike="noStrike">
              <a:solidFill>
                <a:schemeClr val="dk1"/>
              </a:solidFill>
              <a:latin typeface="ＭＳ 明朝" pitchFamily="17" charset="-128"/>
              <a:ea typeface="ＭＳ 明朝" pitchFamily="17" charset="-128"/>
              <a:cs typeface="+mn-cs"/>
            </a:rPr>
            <a:t>　　　　　　</a:t>
          </a:r>
          <a:r>
            <a:rPr lang="en-US" altLang="ja-JP" sz="1050" b="0" i="0" u="none" strike="noStrike">
              <a:solidFill>
                <a:schemeClr val="dk1"/>
              </a:solidFill>
              <a:latin typeface="ＭＳ 明朝" pitchFamily="17" charset="-128"/>
              <a:ea typeface="ＭＳ 明朝" pitchFamily="17" charset="-128"/>
              <a:cs typeface="+mn-cs"/>
            </a:rPr>
            <a:t>65</a:t>
          </a:r>
          <a:r>
            <a:rPr lang="ja-JP" altLang="en-US" sz="1050" b="0" i="0" u="none" strike="noStrike">
              <a:solidFill>
                <a:schemeClr val="dk1"/>
              </a:solidFill>
              <a:latin typeface="ＭＳ 明朝" pitchFamily="17" charset="-128"/>
              <a:ea typeface="ＭＳ 明朝" pitchFamily="17" charset="-128"/>
              <a:cs typeface="+mn-cs"/>
            </a:rPr>
            <a:t>歳</a:t>
          </a:r>
          <a:r>
            <a:rPr lang="en-US" altLang="ja-JP" sz="1050" b="0" i="0" u="none" strike="noStrike">
              <a:solidFill>
                <a:schemeClr val="dk1"/>
              </a:solidFill>
              <a:latin typeface="ＭＳ 明朝" pitchFamily="17" charset="-128"/>
              <a:ea typeface="ＭＳ 明朝" pitchFamily="17" charset="-128"/>
              <a:cs typeface="+mn-cs"/>
            </a:rPr>
            <a:t>…</a:t>
          </a:r>
          <a:r>
            <a:rPr lang="ja-JP" altLang="en-US" sz="1050" b="0" i="0" u="none" strike="noStrike">
              <a:solidFill>
                <a:schemeClr val="dk1"/>
              </a:solidFill>
              <a:latin typeface="ＭＳ 明朝" pitchFamily="17" charset="-128"/>
              <a:ea typeface="ＭＳ 明朝" pitchFamily="17" charset="-128"/>
              <a:cs typeface="+mn-cs"/>
            </a:rPr>
            <a:t>誕生日を迎える前月（</a:t>
          </a:r>
          <a:r>
            <a:rPr lang="en-US" altLang="ja-JP" sz="1050" b="0" i="0" u="none" strike="noStrike">
              <a:solidFill>
                <a:schemeClr val="dk1"/>
              </a:solidFill>
              <a:latin typeface="ＭＳ 明朝" pitchFamily="17" charset="-128"/>
              <a:ea typeface="ＭＳ 明朝" pitchFamily="17" charset="-128"/>
              <a:cs typeface="+mn-cs"/>
            </a:rPr>
            <a:t>1</a:t>
          </a:r>
          <a:r>
            <a:rPr lang="ja-JP" altLang="en-US" sz="1050" b="0" i="0" u="none" strike="noStrike">
              <a:solidFill>
                <a:schemeClr val="dk1"/>
              </a:solidFill>
              <a:latin typeface="ＭＳ 明朝" pitchFamily="17" charset="-128"/>
              <a:ea typeface="ＭＳ 明朝" pitchFamily="17" charset="-128"/>
              <a:cs typeface="+mn-cs"/>
            </a:rPr>
            <a:t>日が誕生日の方は前々月）から○を入力。</a:t>
          </a: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endParaRPr lang="en-US" altLang="ja-JP" sz="1050" b="0" i="0" u="none" strike="noStrike">
            <a:solidFill>
              <a:schemeClr val="dk1"/>
            </a:solidFill>
            <a:latin typeface="ＭＳ 明朝" pitchFamily="17" charset="-128"/>
            <a:ea typeface="ＭＳ 明朝" pitchFamily="17" charset="-128"/>
            <a:cs typeface="+mn-cs"/>
          </a:endParaRPr>
        </a:p>
        <a:p>
          <a:pPr>
            <a:lnSpc>
              <a:spcPts val="1500"/>
            </a:lnSpc>
          </a:pPr>
          <a:endParaRPr lang="en-US" altLang="ja-JP" sz="1050" b="0" i="0" u="none" strike="noStrike">
            <a:solidFill>
              <a:schemeClr val="dk1"/>
            </a:solidFill>
            <a:latin typeface="ＭＳ 明朝" pitchFamily="17" charset="-128"/>
            <a:ea typeface="ＭＳ 明朝" pitchFamily="17" charset="-128"/>
            <a:cs typeface="+mn-cs"/>
          </a:endParaRPr>
        </a:p>
        <a:p>
          <a:r>
            <a:rPr lang="en-US" altLang="ja-JP" sz="1050" b="1" i="0">
              <a:solidFill>
                <a:schemeClr val="dk1"/>
              </a:solidFill>
              <a:latin typeface="ＭＳ ゴシック" pitchFamily="49" charset="-128"/>
              <a:ea typeface="ＭＳ ゴシック" pitchFamily="49" charset="-128"/>
              <a:cs typeface="+mn-cs"/>
            </a:rPr>
            <a:t>※</a:t>
          </a:r>
          <a:r>
            <a:rPr lang="ja-JP" altLang="ja-JP" sz="1050" b="1" i="0">
              <a:solidFill>
                <a:schemeClr val="dk1"/>
              </a:solidFill>
              <a:latin typeface="ＭＳ ゴシック" pitchFamily="49" charset="-128"/>
              <a:ea typeface="ＭＳ ゴシック" pitchFamily="49" charset="-128"/>
              <a:cs typeface="+mn-cs"/>
            </a:rPr>
            <a:t>　軽減判定とは、年度当初の加入者と世帯主の所得をあわせた世帯の所得が、一定所得よりも少なければ、均等割・平等割の計算を軽減するものです。</a:t>
          </a:r>
          <a:endParaRPr lang="en-US" altLang="ja-JP" sz="1050" b="1" i="0">
            <a:solidFill>
              <a:schemeClr val="dk1"/>
            </a:solidFill>
            <a:latin typeface="ＭＳ ゴシック" pitchFamily="49" charset="-128"/>
            <a:ea typeface="ＭＳ ゴシック" pitchFamily="49" charset="-128"/>
            <a:cs typeface="+mn-cs"/>
          </a:endParaRPr>
        </a:p>
        <a:p>
          <a:r>
            <a:rPr lang="ja-JP" altLang="ja-JP" sz="1050" b="1" i="0">
              <a:solidFill>
                <a:schemeClr val="dk1"/>
              </a:solidFill>
              <a:latin typeface="ＭＳ ゴシック" pitchFamily="49" charset="-128"/>
              <a:ea typeface="ＭＳ ゴシック" pitchFamily="49" charset="-128"/>
              <a:cs typeface="+mn-cs"/>
            </a:rPr>
            <a:t>　　判定には①軽減判定対象と②軽減判定所得が正しく入力されている必要があります。</a:t>
          </a:r>
          <a:endParaRPr lang="en-US" altLang="ja-JP" sz="1050" b="1" i="0">
            <a:solidFill>
              <a:schemeClr val="dk1"/>
            </a:solidFill>
            <a:latin typeface="ＭＳ ゴシック" pitchFamily="49" charset="-128"/>
            <a:ea typeface="ＭＳ ゴシック" pitchFamily="49" charset="-128"/>
            <a:cs typeface="+mn-cs"/>
          </a:endParaRPr>
        </a:p>
        <a:p>
          <a:pPr>
            <a:lnSpc>
              <a:spcPts val="1500"/>
            </a:lnSpc>
          </a:pPr>
          <a:r>
            <a:rPr lang="ja-JP" altLang="en-US" sz="1050" b="0" u="none">
              <a:latin typeface="ＭＳ ゴシック" pitchFamily="49" charset="-128"/>
              <a:ea typeface="ＭＳ ゴシック" pitchFamily="49" charset="-128"/>
            </a:rPr>
            <a:t> </a:t>
          </a:r>
          <a:endParaRPr kumimoji="1" lang="ja-JP" altLang="en-US" sz="1050" b="0" u="none">
            <a:latin typeface="ＭＳ ゴシック" pitchFamily="49" charset="-128"/>
            <a:ea typeface="ＭＳ ゴシック" pitchFamily="49" charset="-128"/>
          </a:endParaRPr>
        </a:p>
      </xdr:txBody>
    </xdr:sp>
    <xdr:clientData/>
  </xdr:oneCellAnchor>
  <xdr:twoCellAnchor>
    <xdr:from>
      <xdr:col>0</xdr:col>
      <xdr:colOff>666751</xdr:colOff>
      <xdr:row>5</xdr:row>
      <xdr:rowOff>190500</xdr:rowOff>
    </xdr:from>
    <xdr:to>
      <xdr:col>16</xdr:col>
      <xdr:colOff>1</xdr:colOff>
      <xdr:row>123</xdr:row>
      <xdr:rowOff>57149</xdr:rowOff>
    </xdr:to>
    <xdr:sp macro="" textlink="">
      <xdr:nvSpPr>
        <xdr:cNvPr id="4" name="角丸四角形 3"/>
        <xdr:cNvSpPr/>
      </xdr:nvSpPr>
      <xdr:spPr>
        <a:xfrm>
          <a:off x="666751" y="3352800"/>
          <a:ext cx="10629900" cy="2247899"/>
        </a:xfrm>
        <a:prstGeom prst="roundRect">
          <a:avLst>
            <a:gd name="adj" fmla="val 4559"/>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BH128"/>
  <sheetViews>
    <sheetView tabSelected="1" topLeftCell="A2" zoomScaleNormal="100" workbookViewId="0">
      <selection activeCell="B7" sqref="B7"/>
    </sheetView>
  </sheetViews>
  <sheetFormatPr defaultColWidth="9.25" defaultRowHeight="22.5" customHeight="1"/>
  <cols>
    <col min="1" max="1" width="9.25" style="6" customWidth="1"/>
    <col min="2" max="2" width="9" style="6" customWidth="1"/>
    <col min="3" max="4" width="12.5" style="6" customWidth="1"/>
    <col min="5" max="16" width="8.75" style="6" customWidth="1"/>
    <col min="17" max="18" width="9.25" style="7"/>
    <col min="19" max="20" width="0" style="7" hidden="1" customWidth="1"/>
    <col min="21" max="52" width="9.25" style="6" hidden="1" customWidth="1"/>
    <col min="53" max="60" width="9.25" style="6" customWidth="1"/>
    <col min="61" max="16384" width="9.25" style="6"/>
  </cols>
  <sheetData>
    <row r="1" spans="1:47" ht="22.5" hidden="1" customHeight="1" thickBot="1">
      <c r="A1" s="3" t="s">
        <v>14</v>
      </c>
      <c r="B1" s="69"/>
      <c r="C1" s="69"/>
      <c r="D1" s="4" t="s">
        <v>140</v>
      </c>
      <c r="E1" s="5" t="s">
        <v>15</v>
      </c>
      <c r="W1" s="77" t="s">
        <v>115</v>
      </c>
    </row>
    <row r="2" spans="1:47" ht="22.5" customHeight="1" thickBot="1">
      <c r="D2" s="5"/>
      <c r="E2" s="5"/>
      <c r="U2" s="7" t="str">
        <f>IF(J5="","",J5)</f>
        <v/>
      </c>
      <c r="W2" s="77" t="s">
        <v>114</v>
      </c>
    </row>
    <row r="3" spans="1:47" ht="22.5" customHeight="1" thickBot="1">
      <c r="A3" s="3" t="s">
        <v>16</v>
      </c>
      <c r="B3" s="69"/>
      <c r="C3" s="69"/>
      <c r="D3" s="63" t="e">
        <f>VLOOKUP($A$115,J114:K117,2,FALSE)</f>
        <v>#N/A</v>
      </c>
      <c r="E3" s="5" t="s">
        <v>17</v>
      </c>
      <c r="U3" s="7" t="str">
        <f>L5</f>
        <v>○</v>
      </c>
      <c r="W3" s="77" t="s">
        <v>136</v>
      </c>
    </row>
    <row r="4" spans="1:47" ht="249" customHeight="1">
      <c r="A4" s="125"/>
      <c r="B4" s="126"/>
      <c r="C4" s="126"/>
      <c r="D4" s="126"/>
      <c r="E4" s="126"/>
      <c r="F4" s="126"/>
      <c r="G4" s="126"/>
      <c r="H4" s="126"/>
      <c r="I4" s="126"/>
      <c r="J4" s="126"/>
      <c r="K4" s="126"/>
      <c r="L4" s="126"/>
      <c r="M4" s="126"/>
      <c r="N4" s="126"/>
      <c r="O4" s="126"/>
      <c r="P4" s="126"/>
      <c r="U4" s="7" t="str">
        <f>N5</f>
        <v>●介護</v>
      </c>
    </row>
    <row r="5" spans="1:47" ht="22.5" customHeight="1">
      <c r="D5" s="8" t="s">
        <v>18</v>
      </c>
      <c r="I5" s="9" t="s">
        <v>19</v>
      </c>
      <c r="J5" s="10"/>
      <c r="K5" s="9" t="s">
        <v>20</v>
      </c>
      <c r="L5" s="79" t="s">
        <v>114</v>
      </c>
      <c r="M5" s="9" t="s">
        <v>21</v>
      </c>
      <c r="N5" s="79" t="s">
        <v>119</v>
      </c>
      <c r="P5" s="11" t="s">
        <v>22</v>
      </c>
      <c r="Q5" s="12"/>
      <c r="R5" s="12"/>
      <c r="S5" s="12"/>
      <c r="T5" s="12"/>
      <c r="U5" s="7"/>
      <c r="W5" s="6" t="s">
        <v>23</v>
      </c>
      <c r="AJ5" s="6" t="s">
        <v>24</v>
      </c>
    </row>
    <row r="6" spans="1:47" ht="18.75" customHeight="1">
      <c r="A6" s="3" t="s">
        <v>25</v>
      </c>
      <c r="B6" s="76" t="s">
        <v>113</v>
      </c>
      <c r="C6" s="76" t="s">
        <v>138</v>
      </c>
      <c r="D6" s="100" t="s">
        <v>134</v>
      </c>
      <c r="E6" s="98">
        <v>4</v>
      </c>
      <c r="F6" s="98">
        <v>5</v>
      </c>
      <c r="G6" s="98">
        <v>6</v>
      </c>
      <c r="H6" s="98">
        <v>7</v>
      </c>
      <c r="I6" s="98">
        <v>8</v>
      </c>
      <c r="J6" s="98">
        <v>9</v>
      </c>
      <c r="K6" s="98">
        <v>10</v>
      </c>
      <c r="L6" s="98">
        <v>11</v>
      </c>
      <c r="M6" s="98">
        <v>12</v>
      </c>
      <c r="N6" s="98">
        <v>1</v>
      </c>
      <c r="O6" s="98">
        <v>2</v>
      </c>
      <c r="P6" s="98">
        <v>3</v>
      </c>
      <c r="Q6" s="15"/>
      <c r="R6" s="15"/>
      <c r="S6" s="15"/>
      <c r="T6" s="99" t="s">
        <v>135</v>
      </c>
      <c r="U6" s="7" t="s">
        <v>26</v>
      </c>
      <c r="V6" s="6" t="s">
        <v>27</v>
      </c>
      <c r="W6" s="6">
        <v>4</v>
      </c>
      <c r="X6" s="6">
        <v>5</v>
      </c>
      <c r="Y6" s="6">
        <v>6</v>
      </c>
      <c r="Z6" s="6">
        <v>7</v>
      </c>
      <c r="AA6" s="6">
        <v>8</v>
      </c>
      <c r="AB6" s="6">
        <v>9</v>
      </c>
      <c r="AC6" s="6">
        <v>10</v>
      </c>
      <c r="AD6" s="6">
        <v>11</v>
      </c>
      <c r="AE6" s="6">
        <v>12</v>
      </c>
      <c r="AF6" s="6">
        <v>1</v>
      </c>
      <c r="AG6" s="6">
        <v>2</v>
      </c>
      <c r="AH6" s="6">
        <v>3</v>
      </c>
      <c r="AJ6" s="6">
        <v>4</v>
      </c>
      <c r="AK6" s="6">
        <v>5</v>
      </c>
      <c r="AL6" s="6">
        <v>6</v>
      </c>
      <c r="AM6" s="6">
        <v>7</v>
      </c>
      <c r="AN6" s="6">
        <v>8</v>
      </c>
      <c r="AO6" s="6">
        <v>9</v>
      </c>
      <c r="AP6" s="6">
        <v>10</v>
      </c>
      <c r="AQ6" s="6">
        <v>11</v>
      </c>
      <c r="AR6" s="6">
        <v>12</v>
      </c>
      <c r="AS6" s="6">
        <v>1</v>
      </c>
      <c r="AT6" s="6">
        <v>2</v>
      </c>
      <c r="AU6" s="6">
        <v>3</v>
      </c>
    </row>
    <row r="7" spans="1:47" ht="18.75" customHeight="1">
      <c r="A7" s="78" t="s">
        <v>116</v>
      </c>
      <c r="B7" s="110"/>
      <c r="C7" s="109"/>
      <c r="D7" s="109"/>
      <c r="E7" s="108"/>
      <c r="F7" s="108"/>
      <c r="G7" s="108"/>
      <c r="H7" s="108"/>
      <c r="I7" s="108"/>
      <c r="J7" s="108"/>
      <c r="K7" s="108"/>
      <c r="L7" s="108"/>
      <c r="M7" s="108"/>
      <c r="N7" s="108"/>
      <c r="O7" s="108"/>
      <c r="P7" s="108"/>
      <c r="Q7" s="16"/>
      <c r="R7" s="16"/>
      <c r="S7" s="16"/>
      <c r="T7" s="101">
        <f>IF(D7&lt;=330000,0,D7-330000)</f>
        <v>0</v>
      </c>
      <c r="U7" s="7">
        <f>COUNTIF(E7:P7,$L$5)+COUNTIF(E7:P7,$N$5)</f>
        <v>0</v>
      </c>
      <c r="V7" s="6">
        <f>COUNTIF(E7:P7,$N$5)</f>
        <v>0</v>
      </c>
      <c r="W7" s="6">
        <f>IF(E7=$U$2,0,IF($T7&lt;0,0,$T7))</f>
        <v>0</v>
      </c>
      <c r="X7" s="6">
        <f t="shared" ref="X7:AH15" si="0">IF(F7=$U$2,0,IF($T7&lt;0,0,$T7))</f>
        <v>0</v>
      </c>
      <c r="Y7" s="6">
        <f t="shared" si="0"/>
        <v>0</v>
      </c>
      <c r="Z7" s="6">
        <f t="shared" si="0"/>
        <v>0</v>
      </c>
      <c r="AA7" s="6">
        <f t="shared" si="0"/>
        <v>0</v>
      </c>
      <c r="AB7" s="6">
        <f t="shared" si="0"/>
        <v>0</v>
      </c>
      <c r="AC7" s="6">
        <f t="shared" si="0"/>
        <v>0</v>
      </c>
      <c r="AD7" s="6">
        <f t="shared" si="0"/>
        <v>0</v>
      </c>
      <c r="AE7" s="6">
        <f t="shared" si="0"/>
        <v>0</v>
      </c>
      <c r="AF7" s="6">
        <f t="shared" si="0"/>
        <v>0</v>
      </c>
      <c r="AG7" s="6">
        <f t="shared" si="0"/>
        <v>0</v>
      </c>
      <c r="AH7" s="6">
        <f t="shared" si="0"/>
        <v>0</v>
      </c>
      <c r="AJ7" s="6">
        <f>IF(E7=$N$5,W7,0)</f>
        <v>0</v>
      </c>
      <c r="AK7" s="6">
        <f t="shared" ref="AK7:AU15" si="1">IF(F7=$N$5,X7,0)</f>
        <v>0</v>
      </c>
      <c r="AL7" s="6">
        <f t="shared" si="1"/>
        <v>0</v>
      </c>
      <c r="AM7" s="6">
        <f t="shared" si="1"/>
        <v>0</v>
      </c>
      <c r="AN7" s="6">
        <f t="shared" si="1"/>
        <v>0</v>
      </c>
      <c r="AO7" s="6">
        <f t="shared" si="1"/>
        <v>0</v>
      </c>
      <c r="AP7" s="6">
        <f t="shared" si="1"/>
        <v>0</v>
      </c>
      <c r="AQ7" s="6">
        <f t="shared" si="1"/>
        <v>0</v>
      </c>
      <c r="AR7" s="6">
        <f t="shared" si="1"/>
        <v>0</v>
      </c>
      <c r="AS7" s="6">
        <f t="shared" si="1"/>
        <v>0</v>
      </c>
      <c r="AT7" s="6">
        <f t="shared" si="1"/>
        <v>0</v>
      </c>
      <c r="AU7" s="6">
        <f t="shared" si="1"/>
        <v>0</v>
      </c>
    </row>
    <row r="8" spans="1:47" ht="18.75" customHeight="1">
      <c r="A8" s="3" t="s">
        <v>28</v>
      </c>
      <c r="B8" s="110"/>
      <c r="C8" s="109"/>
      <c r="D8" s="109"/>
      <c r="E8" s="108"/>
      <c r="F8" s="108"/>
      <c r="G8" s="108"/>
      <c r="H8" s="108"/>
      <c r="I8" s="108"/>
      <c r="J8" s="108"/>
      <c r="K8" s="108"/>
      <c r="L8" s="108"/>
      <c r="M8" s="108"/>
      <c r="N8" s="108"/>
      <c r="O8" s="108"/>
      <c r="P8" s="108"/>
      <c r="Q8" s="16"/>
      <c r="R8" s="16"/>
      <c r="S8" s="16"/>
      <c r="T8" s="101">
        <f t="shared" ref="T8:T14" si="2">IF(D8&lt;=330000,0,D8-330000)</f>
        <v>0</v>
      </c>
      <c r="U8" s="7">
        <f t="shared" ref="U8:U14" si="3">COUNTIF(E8:P8,$L$5)+COUNTIF(E8:P8,$N$5)</f>
        <v>0</v>
      </c>
      <c r="V8" s="6">
        <f t="shared" ref="V8:V14" si="4">COUNTIF(E8:P8,$N$5)</f>
        <v>0</v>
      </c>
      <c r="W8" s="6">
        <f t="shared" ref="W8:W14" si="5">IF(E8=$U$2,0,IF($T8&lt;0,0,$T8))</f>
        <v>0</v>
      </c>
      <c r="X8" s="6">
        <f t="shared" si="0"/>
        <v>0</v>
      </c>
      <c r="Y8" s="6">
        <f t="shared" si="0"/>
        <v>0</v>
      </c>
      <c r="Z8" s="6">
        <f t="shared" si="0"/>
        <v>0</v>
      </c>
      <c r="AA8" s="6">
        <f t="shared" si="0"/>
        <v>0</v>
      </c>
      <c r="AB8" s="6">
        <f t="shared" si="0"/>
        <v>0</v>
      </c>
      <c r="AC8" s="6">
        <f t="shared" si="0"/>
        <v>0</v>
      </c>
      <c r="AD8" s="6">
        <f t="shared" si="0"/>
        <v>0</v>
      </c>
      <c r="AE8" s="6">
        <f t="shared" si="0"/>
        <v>0</v>
      </c>
      <c r="AF8" s="6">
        <f t="shared" si="0"/>
        <v>0</v>
      </c>
      <c r="AG8" s="6">
        <f t="shared" si="0"/>
        <v>0</v>
      </c>
      <c r="AH8" s="6">
        <f t="shared" si="0"/>
        <v>0</v>
      </c>
      <c r="AJ8" s="6">
        <f t="shared" ref="AJ8:AJ14" si="6">IF(E8=$N$5,W8,0)</f>
        <v>0</v>
      </c>
      <c r="AK8" s="6">
        <f t="shared" si="1"/>
        <v>0</v>
      </c>
      <c r="AL8" s="6">
        <f t="shared" si="1"/>
        <v>0</v>
      </c>
      <c r="AM8" s="6">
        <f t="shared" si="1"/>
        <v>0</v>
      </c>
      <c r="AN8" s="6">
        <f t="shared" si="1"/>
        <v>0</v>
      </c>
      <c r="AO8" s="6">
        <f t="shared" si="1"/>
        <v>0</v>
      </c>
      <c r="AP8" s="6">
        <f t="shared" si="1"/>
        <v>0</v>
      </c>
      <c r="AQ8" s="6">
        <f t="shared" si="1"/>
        <v>0</v>
      </c>
      <c r="AR8" s="6">
        <f t="shared" si="1"/>
        <v>0</v>
      </c>
      <c r="AS8" s="6">
        <f t="shared" si="1"/>
        <v>0</v>
      </c>
      <c r="AT8" s="6">
        <f t="shared" si="1"/>
        <v>0</v>
      </c>
      <c r="AU8" s="6">
        <f t="shared" si="1"/>
        <v>0</v>
      </c>
    </row>
    <row r="9" spans="1:47" ht="18.75" customHeight="1">
      <c r="A9" s="3" t="s">
        <v>29</v>
      </c>
      <c r="B9" s="110"/>
      <c r="C9" s="109"/>
      <c r="D9" s="109"/>
      <c r="E9" s="108"/>
      <c r="F9" s="108"/>
      <c r="G9" s="108"/>
      <c r="H9" s="108"/>
      <c r="I9" s="108"/>
      <c r="J9" s="108"/>
      <c r="K9" s="108"/>
      <c r="L9" s="108"/>
      <c r="M9" s="108"/>
      <c r="N9" s="108"/>
      <c r="O9" s="108"/>
      <c r="P9" s="108"/>
      <c r="Q9" s="16"/>
      <c r="R9" s="16"/>
      <c r="S9" s="16"/>
      <c r="T9" s="101">
        <f t="shared" si="2"/>
        <v>0</v>
      </c>
      <c r="U9" s="7">
        <f t="shared" si="3"/>
        <v>0</v>
      </c>
      <c r="V9" s="6">
        <f t="shared" si="4"/>
        <v>0</v>
      </c>
      <c r="W9" s="6">
        <f t="shared" si="5"/>
        <v>0</v>
      </c>
      <c r="X9" s="6">
        <f t="shared" si="0"/>
        <v>0</v>
      </c>
      <c r="Y9" s="6">
        <f t="shared" si="0"/>
        <v>0</v>
      </c>
      <c r="Z9" s="6">
        <f t="shared" si="0"/>
        <v>0</v>
      </c>
      <c r="AA9" s="6">
        <f t="shared" si="0"/>
        <v>0</v>
      </c>
      <c r="AB9" s="6">
        <f t="shared" si="0"/>
        <v>0</v>
      </c>
      <c r="AC9" s="6">
        <f t="shared" si="0"/>
        <v>0</v>
      </c>
      <c r="AD9" s="6">
        <f t="shared" si="0"/>
        <v>0</v>
      </c>
      <c r="AE9" s="6">
        <f t="shared" si="0"/>
        <v>0</v>
      </c>
      <c r="AF9" s="6">
        <f t="shared" si="0"/>
        <v>0</v>
      </c>
      <c r="AG9" s="6">
        <f t="shared" si="0"/>
        <v>0</v>
      </c>
      <c r="AH9" s="6">
        <f t="shared" si="0"/>
        <v>0</v>
      </c>
      <c r="AJ9" s="6">
        <f t="shared" si="6"/>
        <v>0</v>
      </c>
      <c r="AK9" s="6">
        <f t="shared" si="1"/>
        <v>0</v>
      </c>
      <c r="AL9" s="6">
        <f t="shared" si="1"/>
        <v>0</v>
      </c>
      <c r="AM9" s="6">
        <f t="shared" si="1"/>
        <v>0</v>
      </c>
      <c r="AN9" s="6">
        <f t="shared" si="1"/>
        <v>0</v>
      </c>
      <c r="AO9" s="6">
        <f t="shared" si="1"/>
        <v>0</v>
      </c>
      <c r="AP9" s="6">
        <f t="shared" si="1"/>
        <v>0</v>
      </c>
      <c r="AQ9" s="6">
        <f t="shared" si="1"/>
        <v>0</v>
      </c>
      <c r="AR9" s="6">
        <f t="shared" si="1"/>
        <v>0</v>
      </c>
      <c r="AS9" s="6">
        <f t="shared" si="1"/>
        <v>0</v>
      </c>
      <c r="AT9" s="6">
        <f t="shared" si="1"/>
        <v>0</v>
      </c>
      <c r="AU9" s="6">
        <f t="shared" si="1"/>
        <v>0</v>
      </c>
    </row>
    <row r="10" spans="1:47" ht="18.75" customHeight="1">
      <c r="A10" s="3" t="s">
        <v>30</v>
      </c>
      <c r="B10" s="110"/>
      <c r="C10" s="109"/>
      <c r="D10" s="109"/>
      <c r="E10" s="108"/>
      <c r="F10" s="108"/>
      <c r="G10" s="108"/>
      <c r="H10" s="108"/>
      <c r="I10" s="108"/>
      <c r="J10" s="108"/>
      <c r="K10" s="108"/>
      <c r="L10" s="108"/>
      <c r="M10" s="108"/>
      <c r="N10" s="108"/>
      <c r="O10" s="108"/>
      <c r="P10" s="108"/>
      <c r="Q10" s="16"/>
      <c r="R10" s="16"/>
      <c r="S10" s="16"/>
      <c r="T10" s="101">
        <f t="shared" si="2"/>
        <v>0</v>
      </c>
      <c r="U10" s="7">
        <f t="shared" si="3"/>
        <v>0</v>
      </c>
      <c r="V10" s="6">
        <f t="shared" si="4"/>
        <v>0</v>
      </c>
      <c r="W10" s="6">
        <f t="shared" si="5"/>
        <v>0</v>
      </c>
      <c r="X10" s="6">
        <f t="shared" si="0"/>
        <v>0</v>
      </c>
      <c r="Y10" s="6">
        <f t="shared" si="0"/>
        <v>0</v>
      </c>
      <c r="Z10" s="6">
        <f t="shared" si="0"/>
        <v>0</v>
      </c>
      <c r="AA10" s="6">
        <f t="shared" si="0"/>
        <v>0</v>
      </c>
      <c r="AB10" s="6">
        <f t="shared" si="0"/>
        <v>0</v>
      </c>
      <c r="AC10" s="6">
        <f t="shared" si="0"/>
        <v>0</v>
      </c>
      <c r="AD10" s="6">
        <f t="shared" si="0"/>
        <v>0</v>
      </c>
      <c r="AE10" s="6">
        <f t="shared" si="0"/>
        <v>0</v>
      </c>
      <c r="AF10" s="6">
        <f t="shared" si="0"/>
        <v>0</v>
      </c>
      <c r="AG10" s="6">
        <f t="shared" si="0"/>
        <v>0</v>
      </c>
      <c r="AH10" s="6">
        <f t="shared" si="0"/>
        <v>0</v>
      </c>
      <c r="AJ10" s="6">
        <f t="shared" si="6"/>
        <v>0</v>
      </c>
      <c r="AK10" s="6">
        <f t="shared" si="1"/>
        <v>0</v>
      </c>
      <c r="AL10" s="6">
        <f t="shared" si="1"/>
        <v>0</v>
      </c>
      <c r="AM10" s="6">
        <f t="shared" si="1"/>
        <v>0</v>
      </c>
      <c r="AN10" s="6">
        <f t="shared" si="1"/>
        <v>0</v>
      </c>
      <c r="AO10" s="6">
        <f t="shared" si="1"/>
        <v>0</v>
      </c>
      <c r="AP10" s="6">
        <f t="shared" si="1"/>
        <v>0</v>
      </c>
      <c r="AQ10" s="6">
        <f t="shared" si="1"/>
        <v>0</v>
      </c>
      <c r="AR10" s="6">
        <f t="shared" si="1"/>
        <v>0</v>
      </c>
      <c r="AS10" s="6">
        <f t="shared" si="1"/>
        <v>0</v>
      </c>
      <c r="AT10" s="6">
        <f t="shared" si="1"/>
        <v>0</v>
      </c>
      <c r="AU10" s="6">
        <f t="shared" si="1"/>
        <v>0</v>
      </c>
    </row>
    <row r="11" spans="1:47" ht="18.75" customHeight="1">
      <c r="A11" s="3" t="s">
        <v>31</v>
      </c>
      <c r="B11" s="110"/>
      <c r="C11" s="109"/>
      <c r="D11" s="109"/>
      <c r="E11" s="108"/>
      <c r="F11" s="108"/>
      <c r="G11" s="108"/>
      <c r="H11" s="108"/>
      <c r="I11" s="108"/>
      <c r="J11" s="108"/>
      <c r="K11" s="108"/>
      <c r="L11" s="108"/>
      <c r="M11" s="108"/>
      <c r="N11" s="108"/>
      <c r="O11" s="108"/>
      <c r="P11" s="108"/>
      <c r="Q11" s="16"/>
      <c r="R11" s="16"/>
      <c r="S11" s="16"/>
      <c r="T11" s="101">
        <f t="shared" si="2"/>
        <v>0</v>
      </c>
      <c r="U11" s="7">
        <f t="shared" si="3"/>
        <v>0</v>
      </c>
      <c r="V11" s="6">
        <f t="shared" si="4"/>
        <v>0</v>
      </c>
      <c r="W11" s="6">
        <f t="shared" si="5"/>
        <v>0</v>
      </c>
      <c r="X11" s="6">
        <f t="shared" si="0"/>
        <v>0</v>
      </c>
      <c r="Y11" s="6">
        <f t="shared" si="0"/>
        <v>0</v>
      </c>
      <c r="Z11" s="6">
        <f t="shared" si="0"/>
        <v>0</v>
      </c>
      <c r="AA11" s="6">
        <f t="shared" si="0"/>
        <v>0</v>
      </c>
      <c r="AB11" s="6">
        <f t="shared" si="0"/>
        <v>0</v>
      </c>
      <c r="AC11" s="6">
        <f t="shared" si="0"/>
        <v>0</v>
      </c>
      <c r="AD11" s="6">
        <f t="shared" si="0"/>
        <v>0</v>
      </c>
      <c r="AE11" s="6">
        <f t="shared" si="0"/>
        <v>0</v>
      </c>
      <c r="AF11" s="6">
        <f t="shared" si="0"/>
        <v>0</v>
      </c>
      <c r="AG11" s="6">
        <f t="shared" si="0"/>
        <v>0</v>
      </c>
      <c r="AH11" s="6">
        <f t="shared" si="0"/>
        <v>0</v>
      </c>
      <c r="AJ11" s="6">
        <f t="shared" si="6"/>
        <v>0</v>
      </c>
      <c r="AK11" s="6">
        <f t="shared" si="1"/>
        <v>0</v>
      </c>
      <c r="AL11" s="6">
        <f t="shared" si="1"/>
        <v>0</v>
      </c>
      <c r="AM11" s="6">
        <f t="shared" si="1"/>
        <v>0</v>
      </c>
      <c r="AN11" s="6">
        <f t="shared" si="1"/>
        <v>0</v>
      </c>
      <c r="AO11" s="6">
        <f t="shared" si="1"/>
        <v>0</v>
      </c>
      <c r="AP11" s="6">
        <f t="shared" si="1"/>
        <v>0</v>
      </c>
      <c r="AQ11" s="6">
        <f t="shared" si="1"/>
        <v>0</v>
      </c>
      <c r="AR11" s="6">
        <f t="shared" si="1"/>
        <v>0</v>
      </c>
      <c r="AS11" s="6">
        <f t="shared" si="1"/>
        <v>0</v>
      </c>
      <c r="AT11" s="6">
        <f t="shared" si="1"/>
        <v>0</v>
      </c>
      <c r="AU11" s="6">
        <f t="shared" si="1"/>
        <v>0</v>
      </c>
    </row>
    <row r="12" spans="1:47" ht="18.75" customHeight="1">
      <c r="A12" s="3" t="s">
        <v>32</v>
      </c>
      <c r="B12" s="110"/>
      <c r="C12" s="109"/>
      <c r="D12" s="109"/>
      <c r="E12" s="108"/>
      <c r="F12" s="108"/>
      <c r="G12" s="108"/>
      <c r="H12" s="108"/>
      <c r="I12" s="108"/>
      <c r="J12" s="108"/>
      <c r="K12" s="108"/>
      <c r="L12" s="108"/>
      <c r="M12" s="108"/>
      <c r="N12" s="108"/>
      <c r="O12" s="108"/>
      <c r="P12" s="108"/>
      <c r="Q12" s="16"/>
      <c r="R12" s="16"/>
      <c r="S12" s="16"/>
      <c r="T12" s="101">
        <f t="shared" si="2"/>
        <v>0</v>
      </c>
      <c r="U12" s="7">
        <f t="shared" si="3"/>
        <v>0</v>
      </c>
      <c r="V12" s="6">
        <f t="shared" si="4"/>
        <v>0</v>
      </c>
      <c r="W12" s="6">
        <f t="shared" si="5"/>
        <v>0</v>
      </c>
      <c r="X12" s="6">
        <f t="shared" si="0"/>
        <v>0</v>
      </c>
      <c r="Y12" s="6">
        <f t="shared" si="0"/>
        <v>0</v>
      </c>
      <c r="Z12" s="6">
        <f t="shared" si="0"/>
        <v>0</v>
      </c>
      <c r="AA12" s="6">
        <f t="shared" si="0"/>
        <v>0</v>
      </c>
      <c r="AB12" s="6">
        <f t="shared" si="0"/>
        <v>0</v>
      </c>
      <c r="AC12" s="6">
        <f t="shared" si="0"/>
        <v>0</v>
      </c>
      <c r="AD12" s="6">
        <f t="shared" si="0"/>
        <v>0</v>
      </c>
      <c r="AE12" s="6">
        <f t="shared" si="0"/>
        <v>0</v>
      </c>
      <c r="AF12" s="6">
        <f t="shared" si="0"/>
        <v>0</v>
      </c>
      <c r="AG12" s="6">
        <f t="shared" si="0"/>
        <v>0</v>
      </c>
      <c r="AH12" s="6">
        <f t="shared" si="0"/>
        <v>0</v>
      </c>
      <c r="AJ12" s="6">
        <f t="shared" si="6"/>
        <v>0</v>
      </c>
      <c r="AK12" s="6">
        <f t="shared" si="1"/>
        <v>0</v>
      </c>
      <c r="AL12" s="6">
        <f t="shared" si="1"/>
        <v>0</v>
      </c>
      <c r="AM12" s="6">
        <f t="shared" si="1"/>
        <v>0</v>
      </c>
      <c r="AN12" s="6">
        <f t="shared" si="1"/>
        <v>0</v>
      </c>
      <c r="AO12" s="6">
        <f t="shared" si="1"/>
        <v>0</v>
      </c>
      <c r="AP12" s="6">
        <f t="shared" si="1"/>
        <v>0</v>
      </c>
      <c r="AQ12" s="6">
        <f t="shared" si="1"/>
        <v>0</v>
      </c>
      <c r="AR12" s="6">
        <f t="shared" si="1"/>
        <v>0</v>
      </c>
      <c r="AS12" s="6">
        <f t="shared" si="1"/>
        <v>0</v>
      </c>
      <c r="AT12" s="6">
        <f t="shared" si="1"/>
        <v>0</v>
      </c>
      <c r="AU12" s="6">
        <f t="shared" si="1"/>
        <v>0</v>
      </c>
    </row>
    <row r="13" spans="1:47" ht="18.75" customHeight="1">
      <c r="A13" s="3" t="s">
        <v>33</v>
      </c>
      <c r="B13" s="110"/>
      <c r="C13" s="109"/>
      <c r="D13" s="109"/>
      <c r="E13" s="108"/>
      <c r="F13" s="108"/>
      <c r="G13" s="108"/>
      <c r="H13" s="108"/>
      <c r="I13" s="108"/>
      <c r="J13" s="108"/>
      <c r="K13" s="108"/>
      <c r="L13" s="108"/>
      <c r="M13" s="108"/>
      <c r="N13" s="108"/>
      <c r="O13" s="108"/>
      <c r="P13" s="108"/>
      <c r="Q13" s="16"/>
      <c r="R13" s="16"/>
      <c r="S13" s="16"/>
      <c r="T13" s="101">
        <f t="shared" si="2"/>
        <v>0</v>
      </c>
      <c r="U13" s="7">
        <f t="shared" si="3"/>
        <v>0</v>
      </c>
      <c r="V13" s="6">
        <f t="shared" si="4"/>
        <v>0</v>
      </c>
      <c r="W13" s="6">
        <f t="shared" si="5"/>
        <v>0</v>
      </c>
      <c r="X13" s="6">
        <f t="shared" si="0"/>
        <v>0</v>
      </c>
      <c r="Y13" s="6">
        <f t="shared" si="0"/>
        <v>0</v>
      </c>
      <c r="Z13" s="6">
        <f t="shared" si="0"/>
        <v>0</v>
      </c>
      <c r="AA13" s="6">
        <f t="shared" si="0"/>
        <v>0</v>
      </c>
      <c r="AB13" s="6">
        <f t="shared" si="0"/>
        <v>0</v>
      </c>
      <c r="AC13" s="6">
        <f t="shared" si="0"/>
        <v>0</v>
      </c>
      <c r="AD13" s="6">
        <f t="shared" si="0"/>
        <v>0</v>
      </c>
      <c r="AE13" s="6">
        <f t="shared" si="0"/>
        <v>0</v>
      </c>
      <c r="AF13" s="6">
        <f t="shared" si="0"/>
        <v>0</v>
      </c>
      <c r="AG13" s="6">
        <f t="shared" si="0"/>
        <v>0</v>
      </c>
      <c r="AH13" s="6">
        <f t="shared" si="0"/>
        <v>0</v>
      </c>
      <c r="AJ13" s="6">
        <f t="shared" si="6"/>
        <v>0</v>
      </c>
      <c r="AK13" s="6">
        <f t="shared" si="1"/>
        <v>0</v>
      </c>
      <c r="AL13" s="6">
        <f t="shared" si="1"/>
        <v>0</v>
      </c>
      <c r="AM13" s="6">
        <f t="shared" si="1"/>
        <v>0</v>
      </c>
      <c r="AN13" s="6">
        <f t="shared" si="1"/>
        <v>0</v>
      </c>
      <c r="AO13" s="6">
        <f t="shared" si="1"/>
        <v>0</v>
      </c>
      <c r="AP13" s="6">
        <f t="shared" si="1"/>
        <v>0</v>
      </c>
      <c r="AQ13" s="6">
        <f t="shared" si="1"/>
        <v>0</v>
      </c>
      <c r="AR13" s="6">
        <f t="shared" si="1"/>
        <v>0</v>
      </c>
      <c r="AS13" s="6">
        <f t="shared" si="1"/>
        <v>0</v>
      </c>
      <c r="AT13" s="6">
        <f t="shared" si="1"/>
        <v>0</v>
      </c>
      <c r="AU13" s="6">
        <f t="shared" si="1"/>
        <v>0</v>
      </c>
    </row>
    <row r="14" spans="1:47" ht="18.75" customHeight="1">
      <c r="A14" s="3" t="s">
        <v>34</v>
      </c>
      <c r="B14" s="110"/>
      <c r="C14" s="109"/>
      <c r="D14" s="109"/>
      <c r="E14" s="108"/>
      <c r="F14" s="108"/>
      <c r="G14" s="108"/>
      <c r="H14" s="108"/>
      <c r="I14" s="108"/>
      <c r="J14" s="108"/>
      <c r="K14" s="108"/>
      <c r="L14" s="108"/>
      <c r="M14" s="108"/>
      <c r="N14" s="108"/>
      <c r="O14" s="108"/>
      <c r="P14" s="108"/>
      <c r="Q14" s="16"/>
      <c r="R14" s="16"/>
      <c r="S14" s="16"/>
      <c r="T14" s="101">
        <f t="shared" si="2"/>
        <v>0</v>
      </c>
      <c r="U14" s="7">
        <f t="shared" si="3"/>
        <v>0</v>
      </c>
      <c r="V14" s="6">
        <f t="shared" si="4"/>
        <v>0</v>
      </c>
      <c r="W14" s="6">
        <f t="shared" si="5"/>
        <v>0</v>
      </c>
      <c r="X14" s="6">
        <f t="shared" si="0"/>
        <v>0</v>
      </c>
      <c r="Y14" s="6">
        <f t="shared" si="0"/>
        <v>0</v>
      </c>
      <c r="Z14" s="6">
        <f t="shared" si="0"/>
        <v>0</v>
      </c>
      <c r="AA14" s="6">
        <f t="shared" si="0"/>
        <v>0</v>
      </c>
      <c r="AB14" s="6">
        <f t="shared" si="0"/>
        <v>0</v>
      </c>
      <c r="AC14" s="6">
        <f t="shared" si="0"/>
        <v>0</v>
      </c>
      <c r="AD14" s="6">
        <f t="shared" si="0"/>
        <v>0</v>
      </c>
      <c r="AE14" s="6">
        <f t="shared" si="0"/>
        <v>0</v>
      </c>
      <c r="AF14" s="6">
        <f t="shared" si="0"/>
        <v>0</v>
      </c>
      <c r="AG14" s="6">
        <f t="shared" si="0"/>
        <v>0</v>
      </c>
      <c r="AH14" s="6">
        <f t="shared" si="0"/>
        <v>0</v>
      </c>
      <c r="AJ14" s="6">
        <f t="shared" si="6"/>
        <v>0</v>
      </c>
      <c r="AK14" s="6">
        <f t="shared" si="1"/>
        <v>0</v>
      </c>
      <c r="AL14" s="6">
        <f t="shared" si="1"/>
        <v>0</v>
      </c>
      <c r="AM14" s="6">
        <f t="shared" si="1"/>
        <v>0</v>
      </c>
      <c r="AN14" s="6">
        <f t="shared" si="1"/>
        <v>0</v>
      </c>
      <c r="AO14" s="6">
        <f t="shared" si="1"/>
        <v>0</v>
      </c>
      <c r="AP14" s="6">
        <f t="shared" si="1"/>
        <v>0</v>
      </c>
      <c r="AQ14" s="6">
        <f t="shared" si="1"/>
        <v>0</v>
      </c>
      <c r="AR14" s="6">
        <f t="shared" si="1"/>
        <v>0</v>
      </c>
      <c r="AS14" s="6">
        <f t="shared" si="1"/>
        <v>0</v>
      </c>
      <c r="AT14" s="6">
        <f t="shared" si="1"/>
        <v>0</v>
      </c>
      <c r="AU14" s="6">
        <f t="shared" si="1"/>
        <v>0</v>
      </c>
    </row>
    <row r="15" spans="1:47" ht="18.75" customHeight="1">
      <c r="A15" s="3" t="s">
        <v>35</v>
      </c>
      <c r="B15" s="110"/>
      <c r="C15" s="109"/>
      <c r="D15" s="109"/>
      <c r="E15" s="108"/>
      <c r="F15" s="108"/>
      <c r="G15" s="108"/>
      <c r="H15" s="108"/>
      <c r="I15" s="108"/>
      <c r="J15" s="108"/>
      <c r="K15" s="108"/>
      <c r="L15" s="108"/>
      <c r="M15" s="108"/>
      <c r="N15" s="108"/>
      <c r="O15" s="108"/>
      <c r="P15" s="108"/>
      <c r="Q15" s="16"/>
      <c r="R15" s="16"/>
      <c r="S15" s="16"/>
      <c r="T15" s="101">
        <f>IF(D15&lt;=330000,0,D15-330000)</f>
        <v>0</v>
      </c>
      <c r="U15" s="7">
        <f>COUNTIF(E15:P15,$L$5)+COUNTIF(E15:P15,$N$5)</f>
        <v>0</v>
      </c>
      <c r="V15" s="6">
        <f>COUNTIF(E15:P15,$N$5)</f>
        <v>0</v>
      </c>
      <c r="W15" s="6">
        <f>IF(E15=$U$2,0,IF($T15&lt;0,0,$T15))</f>
        <v>0</v>
      </c>
      <c r="X15" s="6">
        <f>IF(F15=$U$2,0,IF($T15&lt;0,0,$T15))</f>
        <v>0</v>
      </c>
      <c r="Y15" s="6">
        <f t="shared" si="0"/>
        <v>0</v>
      </c>
      <c r="Z15" s="6">
        <f t="shared" si="0"/>
        <v>0</v>
      </c>
      <c r="AA15" s="6">
        <f t="shared" si="0"/>
        <v>0</v>
      </c>
      <c r="AB15" s="6">
        <f t="shared" si="0"/>
        <v>0</v>
      </c>
      <c r="AC15" s="6">
        <f t="shared" si="0"/>
        <v>0</v>
      </c>
      <c r="AD15" s="6">
        <f t="shared" si="0"/>
        <v>0</v>
      </c>
      <c r="AE15" s="6">
        <f t="shared" si="0"/>
        <v>0</v>
      </c>
      <c r="AF15" s="6">
        <f t="shared" si="0"/>
        <v>0</v>
      </c>
      <c r="AG15" s="6">
        <f t="shared" si="0"/>
        <v>0</v>
      </c>
      <c r="AH15" s="6">
        <f t="shared" si="0"/>
        <v>0</v>
      </c>
      <c r="AJ15" s="6">
        <f>IF(E15=$N$5,W15,0)</f>
        <v>0</v>
      </c>
      <c r="AK15" s="6">
        <f>IF(F15=$N$5,X15,0)</f>
        <v>0</v>
      </c>
      <c r="AL15" s="6">
        <f t="shared" si="1"/>
        <v>0</v>
      </c>
      <c r="AM15" s="6">
        <f t="shared" si="1"/>
        <v>0</v>
      </c>
      <c r="AN15" s="6">
        <f t="shared" si="1"/>
        <v>0</v>
      </c>
      <c r="AO15" s="6">
        <f t="shared" si="1"/>
        <v>0</v>
      </c>
      <c r="AP15" s="6">
        <f t="shared" si="1"/>
        <v>0</v>
      </c>
      <c r="AQ15" s="6">
        <f t="shared" si="1"/>
        <v>0</v>
      </c>
      <c r="AR15" s="6">
        <f t="shared" si="1"/>
        <v>0</v>
      </c>
      <c r="AS15" s="6">
        <f t="shared" si="1"/>
        <v>0</v>
      </c>
      <c r="AT15" s="6">
        <f t="shared" si="1"/>
        <v>0</v>
      </c>
      <c r="AU15" s="6">
        <f t="shared" si="1"/>
        <v>0</v>
      </c>
    </row>
    <row r="16" spans="1:47" ht="18.75" hidden="1" customHeight="1">
      <c r="A16" s="6" t="s">
        <v>36</v>
      </c>
      <c r="B16" s="48">
        <f>COUNTIF(B7:B15,$W$2)</f>
        <v>0</v>
      </c>
      <c r="C16" s="48">
        <f>SUM(C7:C15)</f>
        <v>0</v>
      </c>
      <c r="D16" s="6" t="s">
        <v>37</v>
      </c>
      <c r="E16" s="6">
        <f>COUNTIF(E7:E15,$L$5)+COUNTIF(E7:E15,$N$5)</f>
        <v>0</v>
      </c>
      <c r="F16" s="6">
        <f>COUNTIF(F7:F15,$L$5)+COUNTIF(F7:F15,$N$5)</f>
        <v>0</v>
      </c>
      <c r="G16" s="6">
        <f>COUNTIF(G7:G15,$L$5)+COUNTIF(G7:G15,$N$5)</f>
        <v>0</v>
      </c>
      <c r="H16" s="6">
        <f t="shared" ref="H16:P16" si="7">COUNTIF(H7:H15,$L$5)+COUNTIF(H7:H15,$N$5)</f>
        <v>0</v>
      </c>
      <c r="I16" s="6">
        <f t="shared" si="7"/>
        <v>0</v>
      </c>
      <c r="J16" s="6">
        <f t="shared" si="7"/>
        <v>0</v>
      </c>
      <c r="K16" s="6">
        <f t="shared" si="7"/>
        <v>0</v>
      </c>
      <c r="L16" s="6">
        <f t="shared" si="7"/>
        <v>0</v>
      </c>
      <c r="M16" s="6">
        <f t="shared" si="7"/>
        <v>0</v>
      </c>
      <c r="N16" s="6">
        <f t="shared" si="7"/>
        <v>0</v>
      </c>
      <c r="O16" s="6">
        <f t="shared" si="7"/>
        <v>0</v>
      </c>
      <c r="P16" s="6">
        <f t="shared" si="7"/>
        <v>0</v>
      </c>
      <c r="U16" s="7" t="s">
        <v>38</v>
      </c>
      <c r="W16" s="6">
        <f t="shared" ref="W16" si="8">SUM(W7:W15)</f>
        <v>0</v>
      </c>
      <c r="X16" s="6">
        <f t="shared" ref="X16:AH16" si="9">SUM(X7:X15)</f>
        <v>0</v>
      </c>
      <c r="Y16" s="6">
        <f t="shared" si="9"/>
        <v>0</v>
      </c>
      <c r="Z16" s="6">
        <f t="shared" si="9"/>
        <v>0</v>
      </c>
      <c r="AA16" s="6">
        <f t="shared" si="9"/>
        <v>0</v>
      </c>
      <c r="AB16" s="6">
        <f t="shared" si="9"/>
        <v>0</v>
      </c>
      <c r="AC16" s="6">
        <f t="shared" si="9"/>
        <v>0</v>
      </c>
      <c r="AD16" s="6">
        <f t="shared" si="9"/>
        <v>0</v>
      </c>
      <c r="AE16" s="6">
        <f t="shared" si="9"/>
        <v>0</v>
      </c>
      <c r="AF16" s="6">
        <f t="shared" si="9"/>
        <v>0</v>
      </c>
      <c r="AG16" s="6">
        <f t="shared" si="9"/>
        <v>0</v>
      </c>
      <c r="AH16" s="6">
        <f t="shared" si="9"/>
        <v>0</v>
      </c>
      <c r="AJ16" s="6">
        <f t="shared" ref="AJ16:AU16" si="10">SUM(AJ7:AJ15)</f>
        <v>0</v>
      </c>
      <c r="AK16" s="6">
        <f t="shared" si="10"/>
        <v>0</v>
      </c>
      <c r="AL16" s="6">
        <f t="shared" si="10"/>
        <v>0</v>
      </c>
      <c r="AM16" s="6">
        <f t="shared" si="10"/>
        <v>0</v>
      </c>
      <c r="AN16" s="6">
        <f t="shared" si="10"/>
        <v>0</v>
      </c>
      <c r="AO16" s="6">
        <f t="shared" si="10"/>
        <v>0</v>
      </c>
      <c r="AP16" s="6">
        <f t="shared" si="10"/>
        <v>0</v>
      </c>
      <c r="AQ16" s="6">
        <f t="shared" si="10"/>
        <v>0</v>
      </c>
      <c r="AR16" s="6">
        <f t="shared" si="10"/>
        <v>0</v>
      </c>
      <c r="AS16" s="6">
        <f t="shared" si="10"/>
        <v>0</v>
      </c>
      <c r="AT16" s="6">
        <f t="shared" si="10"/>
        <v>0</v>
      </c>
      <c r="AU16" s="6">
        <f t="shared" si="10"/>
        <v>0</v>
      </c>
    </row>
    <row r="17" spans="1:60" ht="18.75" hidden="1" customHeight="1">
      <c r="D17" s="6" t="s">
        <v>24</v>
      </c>
      <c r="E17" s="6">
        <f>COUNTIF(E7:E15,$N$5)</f>
        <v>0</v>
      </c>
      <c r="F17" s="6">
        <f>COUNTIF(F7:F15,$N$5)</f>
        <v>0</v>
      </c>
      <c r="G17" s="6">
        <f t="shared" ref="G17:P17" si="11">COUNTIF(G7:G15,$N$5)</f>
        <v>0</v>
      </c>
      <c r="H17" s="6">
        <f t="shared" si="11"/>
        <v>0</v>
      </c>
      <c r="I17" s="6">
        <f t="shared" si="11"/>
        <v>0</v>
      </c>
      <c r="J17" s="6">
        <f t="shared" si="11"/>
        <v>0</v>
      </c>
      <c r="K17" s="6">
        <f t="shared" si="11"/>
        <v>0</v>
      </c>
      <c r="L17" s="6">
        <f t="shared" si="11"/>
        <v>0</v>
      </c>
      <c r="M17" s="6">
        <f t="shared" si="11"/>
        <v>0</v>
      </c>
      <c r="N17" s="6">
        <f t="shared" si="11"/>
        <v>0</v>
      </c>
      <c r="O17" s="6">
        <f t="shared" si="11"/>
        <v>0</v>
      </c>
      <c r="P17" s="6">
        <f t="shared" si="11"/>
        <v>0</v>
      </c>
      <c r="U17" s="7" t="s">
        <v>38</v>
      </c>
    </row>
    <row r="18" spans="1:60" ht="18.75" hidden="1" customHeight="1">
      <c r="W18" s="6" t="s">
        <v>39</v>
      </c>
    </row>
    <row r="19" spans="1:60" ht="18.75" hidden="1" customHeight="1" thickBot="1">
      <c r="D19" s="11" t="s">
        <v>40</v>
      </c>
      <c r="E19" s="14">
        <v>4</v>
      </c>
      <c r="F19" s="14">
        <v>5</v>
      </c>
      <c r="G19" s="14">
        <v>6</v>
      </c>
      <c r="H19" s="14">
        <v>7</v>
      </c>
      <c r="I19" s="14">
        <v>8</v>
      </c>
      <c r="J19" s="14">
        <v>9</v>
      </c>
      <c r="K19" s="14">
        <v>10</v>
      </c>
      <c r="L19" s="14">
        <v>11</v>
      </c>
      <c r="M19" s="14">
        <v>12</v>
      </c>
      <c r="N19" s="14">
        <v>1</v>
      </c>
      <c r="O19" s="14">
        <v>2</v>
      </c>
      <c r="P19" s="14">
        <v>3</v>
      </c>
      <c r="Q19" s="15"/>
      <c r="R19" s="15"/>
      <c r="S19" s="15"/>
      <c r="T19" s="15"/>
      <c r="W19" s="6">
        <v>4</v>
      </c>
      <c r="X19" s="6">
        <v>5</v>
      </c>
      <c r="Y19" s="6">
        <v>6</v>
      </c>
      <c r="Z19" s="6">
        <v>7</v>
      </c>
      <c r="AA19" s="6">
        <v>8</v>
      </c>
      <c r="AB19" s="6">
        <v>9</v>
      </c>
      <c r="AC19" s="6">
        <v>10</v>
      </c>
      <c r="AD19" s="6">
        <v>11</v>
      </c>
      <c r="AE19" s="6">
        <v>12</v>
      </c>
      <c r="AF19" s="6">
        <v>1</v>
      </c>
      <c r="AG19" s="6">
        <v>2</v>
      </c>
      <c r="AH19" s="6">
        <v>3</v>
      </c>
    </row>
    <row r="20" spans="1:60" ht="18.75" hidden="1" customHeight="1" thickBot="1">
      <c r="A20" s="17" t="s">
        <v>39</v>
      </c>
      <c r="B20" s="70"/>
      <c r="C20" s="70"/>
      <c r="D20" s="18">
        <v>1</v>
      </c>
      <c r="E20" s="19"/>
      <c r="F20" s="20">
        <f>E20</f>
        <v>0</v>
      </c>
      <c r="G20" s="20">
        <f t="shared" ref="G20:P20" si="12">F20</f>
        <v>0</v>
      </c>
      <c r="H20" s="20">
        <f t="shared" si="12"/>
        <v>0</v>
      </c>
      <c r="I20" s="20">
        <f t="shared" si="12"/>
        <v>0</v>
      </c>
      <c r="J20" s="20">
        <f t="shared" si="12"/>
        <v>0</v>
      </c>
      <c r="K20" s="20">
        <f t="shared" si="12"/>
        <v>0</v>
      </c>
      <c r="L20" s="20">
        <f t="shared" si="12"/>
        <v>0</v>
      </c>
      <c r="M20" s="20">
        <f t="shared" si="12"/>
        <v>0</v>
      </c>
      <c r="N20" s="20">
        <f t="shared" si="12"/>
        <v>0</v>
      </c>
      <c r="O20" s="20">
        <f t="shared" si="12"/>
        <v>0</v>
      </c>
      <c r="P20" s="21">
        <f t="shared" si="12"/>
        <v>0</v>
      </c>
      <c r="Q20" s="22"/>
      <c r="R20" s="22"/>
      <c r="S20" s="22"/>
      <c r="T20" s="22"/>
      <c r="W20" s="23">
        <f>IF(E20=$F$21,$D$20,1)</f>
        <v>1</v>
      </c>
      <c r="X20" s="23">
        <f>IF(F20=$F$21,$D$20,1)</f>
        <v>1</v>
      </c>
      <c r="Y20" s="23">
        <f t="shared" ref="Y20:AG20" si="13">IF(G20=$F$21,$D$20,1)</f>
        <v>1</v>
      </c>
      <c r="Z20" s="23">
        <f t="shared" si="13"/>
        <v>1</v>
      </c>
      <c r="AA20" s="23">
        <f t="shared" si="13"/>
        <v>1</v>
      </c>
      <c r="AB20" s="23">
        <f t="shared" si="13"/>
        <v>1</v>
      </c>
      <c r="AC20" s="23">
        <f t="shared" si="13"/>
        <v>1</v>
      </c>
      <c r="AD20" s="23">
        <f t="shared" si="13"/>
        <v>1</v>
      </c>
      <c r="AE20" s="23">
        <f t="shared" si="13"/>
        <v>1</v>
      </c>
      <c r="AF20" s="23">
        <f t="shared" si="13"/>
        <v>1</v>
      </c>
      <c r="AG20" s="23">
        <f t="shared" si="13"/>
        <v>1</v>
      </c>
      <c r="AH20" s="23">
        <f>IF(P20=$F$21,$D$20,1)</f>
        <v>1</v>
      </c>
    </row>
    <row r="21" spans="1:60" ht="18.75" hidden="1" customHeight="1">
      <c r="E21" s="9" t="s">
        <v>41</v>
      </c>
      <c r="F21" s="24" t="str">
        <f>L5</f>
        <v>○</v>
      </c>
      <c r="G21" s="9" t="s">
        <v>42</v>
      </c>
      <c r="H21" s="24">
        <f>J5</f>
        <v>0</v>
      </c>
      <c r="W21" s="25"/>
      <c r="X21" s="25"/>
      <c r="Y21" s="25"/>
      <c r="Z21" s="25"/>
      <c r="AA21" s="25"/>
      <c r="AB21" s="25"/>
      <c r="AC21" s="25"/>
      <c r="AD21" s="25"/>
      <c r="AE21" s="25"/>
      <c r="AF21" s="25"/>
      <c r="AG21" s="25"/>
      <c r="AH21" s="25"/>
    </row>
    <row r="22" spans="1:60" ht="18.75" hidden="1" customHeight="1">
      <c r="W22" s="25"/>
      <c r="X22" s="25"/>
      <c r="Y22" s="25"/>
      <c r="Z22" s="25"/>
      <c r="AA22" s="25"/>
      <c r="AB22" s="25"/>
      <c r="AC22" s="25"/>
      <c r="AD22" s="25"/>
      <c r="AE22" s="25"/>
      <c r="AF22" s="25"/>
      <c r="AG22" s="25"/>
      <c r="AH22" s="25"/>
    </row>
    <row r="23" spans="1:60" ht="18.75" hidden="1" customHeight="1">
      <c r="A23" s="5" t="s">
        <v>43</v>
      </c>
      <c r="B23" s="5"/>
      <c r="C23" s="5"/>
      <c r="F23" s="5" t="s">
        <v>44</v>
      </c>
      <c r="X23" s="25"/>
      <c r="Y23" s="25"/>
      <c r="Z23" s="25"/>
      <c r="AA23" s="25"/>
      <c r="AB23" s="25"/>
      <c r="AC23" s="25"/>
      <c r="AD23" s="25"/>
      <c r="AE23" s="25"/>
      <c r="AF23" s="25"/>
      <c r="AG23" s="25"/>
      <c r="AH23" s="25"/>
    </row>
    <row r="24" spans="1:60" ht="18.75" hidden="1" customHeight="1">
      <c r="A24" s="117" t="s">
        <v>25</v>
      </c>
      <c r="B24" s="67"/>
      <c r="C24" s="67"/>
      <c r="D24" s="117" t="s">
        <v>45</v>
      </c>
      <c r="E24" s="117"/>
      <c r="F24" s="117"/>
      <c r="G24" s="117" t="s">
        <v>46</v>
      </c>
      <c r="H24" s="117"/>
      <c r="I24" s="117"/>
      <c r="J24" s="117" t="s">
        <v>47</v>
      </c>
      <c r="K24" s="117"/>
      <c r="L24" s="117"/>
      <c r="M24" s="116" t="s">
        <v>48</v>
      </c>
      <c r="N24" s="116" t="s">
        <v>49</v>
      </c>
      <c r="O24" s="116" t="s">
        <v>50</v>
      </c>
      <c r="P24" s="116" t="s">
        <v>51</v>
      </c>
      <c r="Q24" s="26" t="s">
        <v>52</v>
      </c>
      <c r="R24" s="15"/>
      <c r="S24" s="15"/>
      <c r="T24" s="15"/>
      <c r="W24" s="6" t="s">
        <v>53</v>
      </c>
      <c r="AA24" s="25"/>
      <c r="AB24" s="25"/>
      <c r="AC24" s="25"/>
      <c r="AD24" s="25"/>
      <c r="AE24" s="25"/>
      <c r="AF24" s="25"/>
      <c r="AG24" s="25"/>
      <c r="AH24" s="25"/>
      <c r="AI24" s="25"/>
      <c r="AJ24" s="77" t="s">
        <v>120</v>
      </c>
      <c r="AN24" s="25"/>
      <c r="AO24" s="25"/>
      <c r="AP24" s="25"/>
      <c r="AQ24" s="25"/>
      <c r="AR24" s="25"/>
      <c r="AS24" s="25"/>
      <c r="AT24" s="25"/>
      <c r="AU24" s="25"/>
      <c r="AW24" s="77" t="s">
        <v>121</v>
      </c>
      <c r="BA24" s="25"/>
      <c r="BB24" s="25"/>
      <c r="BC24" s="25"/>
      <c r="BD24" s="25"/>
      <c r="BE24" s="25"/>
      <c r="BF24" s="25"/>
      <c r="BG24" s="25"/>
      <c r="BH24" s="25"/>
    </row>
    <row r="25" spans="1:60" ht="18.75" hidden="1" customHeight="1">
      <c r="A25" s="117"/>
      <c r="B25" s="67"/>
      <c r="C25" s="67"/>
      <c r="D25" s="13" t="s">
        <v>54</v>
      </c>
      <c r="E25" s="13" t="s">
        <v>55</v>
      </c>
      <c r="F25" s="14" t="s">
        <v>56</v>
      </c>
      <c r="G25" s="13" t="s">
        <v>54</v>
      </c>
      <c r="H25" s="13" t="s">
        <v>55</v>
      </c>
      <c r="I25" s="14" t="s">
        <v>56</v>
      </c>
      <c r="J25" s="13" t="s">
        <v>54</v>
      </c>
      <c r="K25" s="13" t="s">
        <v>55</v>
      </c>
      <c r="L25" s="14" t="s">
        <v>56</v>
      </c>
      <c r="M25" s="116"/>
      <c r="N25" s="116"/>
      <c r="O25" s="116"/>
      <c r="P25" s="116"/>
      <c r="Q25" s="15" t="s">
        <v>23</v>
      </c>
      <c r="R25" s="15" t="s">
        <v>51</v>
      </c>
      <c r="S25" s="15"/>
      <c r="T25" s="15"/>
      <c r="W25" s="6">
        <v>4</v>
      </c>
      <c r="X25" s="6">
        <v>5</v>
      </c>
      <c r="Y25" s="6">
        <v>6</v>
      </c>
      <c r="Z25" s="6">
        <v>7</v>
      </c>
      <c r="AA25" s="6">
        <v>8</v>
      </c>
      <c r="AB25" s="6">
        <v>9</v>
      </c>
      <c r="AC25" s="6">
        <v>10</v>
      </c>
      <c r="AD25" s="6">
        <v>11</v>
      </c>
      <c r="AE25" s="6">
        <v>12</v>
      </c>
      <c r="AF25" s="6">
        <v>1</v>
      </c>
      <c r="AG25" s="6">
        <v>2</v>
      </c>
      <c r="AH25" s="6">
        <v>3</v>
      </c>
      <c r="AJ25" s="6">
        <v>4</v>
      </c>
      <c r="AK25" s="6">
        <v>5</v>
      </c>
      <c r="AL25" s="6">
        <v>6</v>
      </c>
      <c r="AM25" s="6">
        <v>7</v>
      </c>
      <c r="AN25" s="6">
        <v>8</v>
      </c>
      <c r="AO25" s="6">
        <v>9</v>
      </c>
      <c r="AP25" s="6">
        <v>10</v>
      </c>
      <c r="AQ25" s="6">
        <v>11</v>
      </c>
      <c r="AR25" s="6">
        <v>12</v>
      </c>
      <c r="AS25" s="6">
        <v>1</v>
      </c>
      <c r="AT25" s="6">
        <v>2</v>
      </c>
      <c r="AU25" s="6">
        <v>3</v>
      </c>
      <c r="AW25" s="6">
        <v>4</v>
      </c>
      <c r="AX25" s="6">
        <v>5</v>
      </c>
      <c r="AY25" s="6">
        <v>6</v>
      </c>
      <c r="AZ25" s="6">
        <v>7</v>
      </c>
      <c r="BA25" s="6">
        <v>8</v>
      </c>
      <c r="BB25" s="6">
        <v>9</v>
      </c>
      <c r="BC25" s="6">
        <v>10</v>
      </c>
      <c r="BD25" s="6">
        <v>11</v>
      </c>
      <c r="BE25" s="6">
        <v>12</v>
      </c>
      <c r="BF25" s="6">
        <v>1</v>
      </c>
      <c r="BG25" s="6">
        <v>2</v>
      </c>
      <c r="BH25" s="6">
        <v>3</v>
      </c>
    </row>
    <row r="26" spans="1:60" ht="18.75" hidden="1" customHeight="1">
      <c r="A26" s="27" t="s">
        <v>117</v>
      </c>
      <c r="B26" s="71"/>
      <c r="C26" s="71"/>
      <c r="D26" s="28">
        <f t="shared" ref="D26:D33" si="14">ROUNDDOWN(ROUNDDOWN(D7*$I$69,0)*($U7/12),0)</f>
        <v>0</v>
      </c>
      <c r="E26" s="29" t="e">
        <f t="shared" ref="E26:E34" si="15">ROUNDDOWN($U7/12*$I$70,0)</f>
        <v>#N/A</v>
      </c>
      <c r="F26" s="51">
        <f>SUM(W26:AH26)</f>
        <v>0</v>
      </c>
      <c r="G26" s="28">
        <f t="shared" ref="G26:G33" si="16">ROUNDDOWN(ROUNDDOWN(D7*$J$69,0)*($U7/12),0)</f>
        <v>0</v>
      </c>
      <c r="H26" s="29" t="e">
        <f t="shared" ref="H26:H34" si="17">ROUNDDOWN($U7/12*$J$70,0)</f>
        <v>#N/A</v>
      </c>
      <c r="I26" s="51">
        <f>SUM(AJ26:AU26)</f>
        <v>0</v>
      </c>
      <c r="J26" s="28">
        <f t="shared" ref="J26:J33" si="18">ROUNDDOWN(ROUNDDOWN(D7*$K$69,0)*($V7/12),0)</f>
        <v>0</v>
      </c>
      <c r="K26" s="29" t="e">
        <f t="shared" ref="K26:K34" si="19">ROUNDDOWN($V7/12*$K$70,0)</f>
        <v>#N/A</v>
      </c>
      <c r="L26" s="51">
        <f>SUM(AW26:BH26)</f>
        <v>0</v>
      </c>
      <c r="M26" s="31">
        <f t="shared" ref="M26:O32" si="20">D26+G26+J26</f>
        <v>0</v>
      </c>
      <c r="N26" s="31" t="e">
        <f t="shared" si="20"/>
        <v>#N/A</v>
      </c>
      <c r="O26" s="31">
        <f t="shared" si="20"/>
        <v>0</v>
      </c>
      <c r="P26" s="31" t="e">
        <f>SUM(M26:O26)</f>
        <v>#N/A</v>
      </c>
      <c r="Q26" s="32" t="e">
        <f>D26-ROUNDDOWN($F$39*D26/$D$35,0)+G26-ROUNDDOWN($I$39*G26/$G$35,0)+J26-IF($J$35=0,0,ROUNDDOWN($L$39*J26/$J$35,0))</f>
        <v>#N/A</v>
      </c>
      <c r="R26" s="32" t="e">
        <f>Q26+N26+O26</f>
        <v>#N/A</v>
      </c>
      <c r="S26" s="32"/>
      <c r="T26" s="32"/>
      <c r="W26" s="6">
        <f>IF(OR(E7=$U$3,E7=$U$4),ROUNDDOWN(ROUNDDOWN($I$71/12*W$20,0)/E$16,0),0)</f>
        <v>0</v>
      </c>
      <c r="X26" s="6">
        <f t="shared" ref="X26:X33" si="21">IF(OR(F7=$U$3,F7=$U$4),ROUNDDOWN(ROUNDDOWN($I$71/12*X$20,0)/F$16,0),0)</f>
        <v>0</v>
      </c>
      <c r="Y26" s="6">
        <f t="shared" ref="Y26:Y34" si="22">IF(OR(G7=$U$3,G7=$U$4),ROUNDDOWN(ROUNDDOWN($I$71/12*Y$20,0)/G$16,0),0)</f>
        <v>0</v>
      </c>
      <c r="Z26" s="6">
        <f t="shared" ref="Z26:Z34" si="23">IF(OR(H7=$U$3,H7=$U$4),ROUNDDOWN(ROUNDDOWN($I$71/12*Z$20,0)/H$16,0),0)</f>
        <v>0</v>
      </c>
      <c r="AA26" s="6">
        <f t="shared" ref="AA26:AA34" si="24">IF(OR(I7=$U$3,I7=$U$4),ROUNDDOWN(ROUNDDOWN($I$71/12*AA$20,0)/I$16,0),0)</f>
        <v>0</v>
      </c>
      <c r="AB26" s="6">
        <f t="shared" ref="AB26:AB34" si="25">IF(OR(J7=$U$3,J7=$U$4),ROUNDDOWN(ROUNDDOWN($I$71/12*AB$20,0)/J$16,0),0)</f>
        <v>0</v>
      </c>
      <c r="AC26" s="6">
        <f t="shared" ref="AC26:AC34" si="26">IF(OR(K7=$U$3,K7=$U$4),ROUNDDOWN(ROUNDDOWN($I$71/12*AC$20,0)/K$16,0),0)</f>
        <v>0</v>
      </c>
      <c r="AD26" s="6">
        <f t="shared" ref="AD26:AD34" si="27">IF(OR(L7=$U$3,L7=$U$4),ROUNDDOWN(ROUNDDOWN($I$71/12*AD$20,0)/L$16,0),0)</f>
        <v>0</v>
      </c>
      <c r="AE26" s="6">
        <f t="shared" ref="AE26:AE34" si="28">IF(OR(M7=$U$3,M7=$U$4),ROUNDDOWN(ROUNDDOWN($I$71/12*AE$20,0)/M$16,0),0)</f>
        <v>0</v>
      </c>
      <c r="AF26" s="6">
        <f t="shared" ref="AF26:AF34" si="29">IF(OR(N7=$U$3,N7=$U$4),ROUNDDOWN(ROUNDDOWN($I$71/12*AF$20,0)/N$16,0),0)</f>
        <v>0</v>
      </c>
      <c r="AG26" s="6">
        <f t="shared" ref="AG26:AG34" si="30">IF(OR(O7=$U$3,O7=$U$4),ROUNDDOWN(ROUNDDOWN($I$71/12*AG$20,0)/O$16,0),0)</f>
        <v>0</v>
      </c>
      <c r="AH26" s="6">
        <f t="shared" ref="AH26:AH34" si="31">IF(OR(P7=$U$3,P7=$U$4),ROUNDDOWN(ROUNDDOWN($I$71/12*AH$20,0)/P$16,0),0)</f>
        <v>0</v>
      </c>
      <c r="AJ26" s="6">
        <f t="shared" ref="AJ26:AJ33" si="32">IF(OR(E7=$U$3,E7=$U$4),ROUNDDOWN(ROUNDDOWN($J$71/12*W$20,0)/E$16,0),0)</f>
        <v>0</v>
      </c>
      <c r="AK26" s="6">
        <f t="shared" ref="AK26:AU34" si="33">IF(OR(F7=$U$3,F7=$U$4),ROUNDDOWN(ROUNDDOWN($J$71/12*X$20,0)/F$16,0),0)</f>
        <v>0</v>
      </c>
      <c r="AL26" s="6">
        <f t="shared" si="33"/>
        <v>0</v>
      </c>
      <c r="AM26" s="6">
        <f t="shared" si="33"/>
        <v>0</v>
      </c>
      <c r="AN26" s="6">
        <f t="shared" si="33"/>
        <v>0</v>
      </c>
      <c r="AO26" s="6">
        <f t="shared" si="33"/>
        <v>0</v>
      </c>
      <c r="AP26" s="6">
        <f t="shared" si="33"/>
        <v>0</v>
      </c>
      <c r="AQ26" s="6">
        <f t="shared" si="33"/>
        <v>0</v>
      </c>
      <c r="AR26" s="6">
        <f t="shared" si="33"/>
        <v>0</v>
      </c>
      <c r="AS26" s="6">
        <f t="shared" si="33"/>
        <v>0</v>
      </c>
      <c r="AT26" s="6">
        <f t="shared" si="33"/>
        <v>0</v>
      </c>
      <c r="AU26" s="6">
        <f t="shared" si="33"/>
        <v>0</v>
      </c>
      <c r="AW26" s="6">
        <f>IF(E7=$U$4,ROUNDDOWN(ROUNDDOWN($K$71/12,0)/E$17,0),0)</f>
        <v>0</v>
      </c>
      <c r="AX26" s="6">
        <f t="shared" ref="AX26:BH34" si="34">IF(F7=$U$4,ROUNDDOWN(ROUNDDOWN($K$71/12,0)/F$17,0),0)</f>
        <v>0</v>
      </c>
      <c r="AY26" s="6">
        <f t="shared" si="34"/>
        <v>0</v>
      </c>
      <c r="AZ26" s="6">
        <f t="shared" si="34"/>
        <v>0</v>
      </c>
      <c r="BA26" s="6">
        <f t="shared" si="34"/>
        <v>0</v>
      </c>
      <c r="BB26" s="6">
        <f t="shared" si="34"/>
        <v>0</v>
      </c>
      <c r="BC26" s="6">
        <f t="shared" si="34"/>
        <v>0</v>
      </c>
      <c r="BD26" s="6">
        <f t="shared" si="34"/>
        <v>0</v>
      </c>
      <c r="BE26" s="6">
        <f t="shared" si="34"/>
        <v>0</v>
      </c>
      <c r="BF26" s="6">
        <f t="shared" si="34"/>
        <v>0</v>
      </c>
      <c r="BG26" s="6">
        <f t="shared" si="34"/>
        <v>0</v>
      </c>
      <c r="BH26" s="6">
        <f t="shared" si="34"/>
        <v>0</v>
      </c>
    </row>
    <row r="27" spans="1:60" ht="18.75" hidden="1" customHeight="1">
      <c r="A27" s="27" t="s">
        <v>58</v>
      </c>
      <c r="B27" s="71"/>
      <c r="C27" s="71"/>
      <c r="D27" s="28">
        <f t="shared" si="14"/>
        <v>0</v>
      </c>
      <c r="E27" s="29" t="e">
        <f t="shared" si="15"/>
        <v>#N/A</v>
      </c>
      <c r="F27" s="51">
        <f t="shared" ref="F27:F34" si="35">SUM(W27:AH27)</f>
        <v>0</v>
      </c>
      <c r="G27" s="28">
        <f t="shared" si="16"/>
        <v>0</v>
      </c>
      <c r="H27" s="29" t="e">
        <f t="shared" si="17"/>
        <v>#N/A</v>
      </c>
      <c r="I27" s="51">
        <f t="shared" ref="I27:I34" si="36">SUM(AJ27:AU27)</f>
        <v>0</v>
      </c>
      <c r="J27" s="28">
        <f t="shared" si="18"/>
        <v>0</v>
      </c>
      <c r="K27" s="29" t="e">
        <f t="shared" si="19"/>
        <v>#N/A</v>
      </c>
      <c r="L27" s="51">
        <f t="shared" ref="L27:L34" si="37">SUM(AW27:BH27)</f>
        <v>0</v>
      </c>
      <c r="M27" s="31">
        <f t="shared" si="20"/>
        <v>0</v>
      </c>
      <c r="N27" s="31" t="e">
        <f t="shared" si="20"/>
        <v>#N/A</v>
      </c>
      <c r="O27" s="31">
        <f t="shared" si="20"/>
        <v>0</v>
      </c>
      <c r="P27" s="31" t="e">
        <f t="shared" ref="P27:P34" si="38">SUM(M27:O27)</f>
        <v>#N/A</v>
      </c>
      <c r="Q27" s="32" t="e">
        <f t="shared" ref="Q27:Q34" si="39">D27-ROUNDDOWN($F$39*D27/$D$35,0)+G27-ROUNDDOWN($I$39*G27/$G$35,0)+J27-IF($J$35=0,0,ROUNDDOWN($L$39*J27/$J$35,0))</f>
        <v>#N/A</v>
      </c>
      <c r="R27" s="32" t="e">
        <f t="shared" ref="R27:R34" si="40">Q27+N27+O27</f>
        <v>#N/A</v>
      </c>
      <c r="S27" s="32"/>
      <c r="T27" s="32"/>
      <c r="W27" s="6">
        <f t="shared" ref="W27:W33" si="41">IF(OR(E8=$U$3,E8=$U$4),ROUNDDOWN(ROUNDDOWN($I$71/12*W$20,0)/E$16,0),0)</f>
        <v>0</v>
      </c>
      <c r="X27" s="6">
        <f t="shared" si="21"/>
        <v>0</v>
      </c>
      <c r="Y27" s="6">
        <f t="shared" si="22"/>
        <v>0</v>
      </c>
      <c r="Z27" s="6">
        <f t="shared" si="23"/>
        <v>0</v>
      </c>
      <c r="AA27" s="6">
        <f t="shared" si="24"/>
        <v>0</v>
      </c>
      <c r="AB27" s="6">
        <f t="shared" si="25"/>
        <v>0</v>
      </c>
      <c r="AC27" s="6">
        <f t="shared" si="26"/>
        <v>0</v>
      </c>
      <c r="AD27" s="6">
        <f t="shared" si="27"/>
        <v>0</v>
      </c>
      <c r="AE27" s="6">
        <f t="shared" si="28"/>
        <v>0</v>
      </c>
      <c r="AF27" s="6">
        <f t="shared" si="29"/>
        <v>0</v>
      </c>
      <c r="AG27" s="6">
        <f t="shared" si="30"/>
        <v>0</v>
      </c>
      <c r="AH27" s="6">
        <f t="shared" si="31"/>
        <v>0</v>
      </c>
      <c r="AJ27" s="6">
        <f t="shared" si="32"/>
        <v>0</v>
      </c>
      <c r="AK27" s="6">
        <f t="shared" si="33"/>
        <v>0</v>
      </c>
      <c r="AL27" s="6">
        <f t="shared" si="33"/>
        <v>0</v>
      </c>
      <c r="AM27" s="6">
        <f t="shared" si="33"/>
        <v>0</v>
      </c>
      <c r="AN27" s="6">
        <f t="shared" si="33"/>
        <v>0</v>
      </c>
      <c r="AO27" s="6">
        <f t="shared" si="33"/>
        <v>0</v>
      </c>
      <c r="AP27" s="6">
        <f t="shared" si="33"/>
        <v>0</v>
      </c>
      <c r="AQ27" s="6">
        <f t="shared" si="33"/>
        <v>0</v>
      </c>
      <c r="AR27" s="6">
        <f t="shared" si="33"/>
        <v>0</v>
      </c>
      <c r="AS27" s="6">
        <f t="shared" si="33"/>
        <v>0</v>
      </c>
      <c r="AT27" s="6">
        <f t="shared" si="33"/>
        <v>0</v>
      </c>
      <c r="AU27" s="6">
        <f t="shared" si="33"/>
        <v>0</v>
      </c>
      <c r="AW27" s="6">
        <f t="shared" ref="AW27:AW33" si="42">IF(E8=$U$4,ROUNDDOWN(ROUNDDOWN($K$71/12,0)/E$17,0),0)</f>
        <v>0</v>
      </c>
      <c r="AX27" s="6">
        <f t="shared" si="34"/>
        <v>0</v>
      </c>
      <c r="AY27" s="6">
        <f t="shared" si="34"/>
        <v>0</v>
      </c>
      <c r="AZ27" s="6">
        <f t="shared" si="34"/>
        <v>0</v>
      </c>
      <c r="BA27" s="6">
        <f t="shared" si="34"/>
        <v>0</v>
      </c>
      <c r="BB27" s="6">
        <f t="shared" si="34"/>
        <v>0</v>
      </c>
      <c r="BC27" s="6">
        <f t="shared" si="34"/>
        <v>0</v>
      </c>
      <c r="BD27" s="6">
        <f t="shared" si="34"/>
        <v>0</v>
      </c>
      <c r="BE27" s="6">
        <f t="shared" si="34"/>
        <v>0</v>
      </c>
      <c r="BF27" s="6">
        <f t="shared" si="34"/>
        <v>0</v>
      </c>
      <c r="BG27" s="6">
        <f t="shared" si="34"/>
        <v>0</v>
      </c>
      <c r="BH27" s="6">
        <f t="shared" si="34"/>
        <v>0</v>
      </c>
    </row>
    <row r="28" spans="1:60" ht="18.75" hidden="1" customHeight="1">
      <c r="A28" s="27" t="s">
        <v>59</v>
      </c>
      <c r="B28" s="71"/>
      <c r="C28" s="71"/>
      <c r="D28" s="28">
        <f t="shared" si="14"/>
        <v>0</v>
      </c>
      <c r="E28" s="29" t="e">
        <f t="shared" si="15"/>
        <v>#N/A</v>
      </c>
      <c r="F28" s="51">
        <f t="shared" si="35"/>
        <v>0</v>
      </c>
      <c r="G28" s="28">
        <f t="shared" si="16"/>
        <v>0</v>
      </c>
      <c r="H28" s="29" t="e">
        <f t="shared" si="17"/>
        <v>#N/A</v>
      </c>
      <c r="I28" s="51">
        <f t="shared" si="36"/>
        <v>0</v>
      </c>
      <c r="J28" s="28">
        <f t="shared" si="18"/>
        <v>0</v>
      </c>
      <c r="K28" s="29" t="e">
        <f t="shared" si="19"/>
        <v>#N/A</v>
      </c>
      <c r="L28" s="51">
        <f t="shared" si="37"/>
        <v>0</v>
      </c>
      <c r="M28" s="31">
        <f t="shared" ref="M28:M31" si="43">D28+G28+J28</f>
        <v>0</v>
      </c>
      <c r="N28" s="31" t="e">
        <f t="shared" ref="N28:N31" si="44">E28+H28+K28</f>
        <v>#N/A</v>
      </c>
      <c r="O28" s="31">
        <f t="shared" ref="O28:O31" si="45">F28+I28+L28</f>
        <v>0</v>
      </c>
      <c r="P28" s="31" t="e">
        <f t="shared" ref="P28:P31" si="46">SUM(M28:O28)</f>
        <v>#N/A</v>
      </c>
      <c r="Q28" s="32" t="e">
        <f t="shared" ref="Q28:Q31" si="47">D28-ROUNDDOWN($F$39*D28/$D$35,0)+G28-ROUNDDOWN($I$39*G28/$G$35,0)+J28-IF($J$35=0,0,ROUNDDOWN($L$39*J28/$J$35,0))</f>
        <v>#N/A</v>
      </c>
      <c r="R28" s="32" t="e">
        <f t="shared" ref="R28:R31" si="48">Q28+N28+O28</f>
        <v>#N/A</v>
      </c>
      <c r="S28" s="32"/>
      <c r="T28" s="32"/>
      <c r="W28" s="6">
        <f t="shared" si="41"/>
        <v>0</v>
      </c>
      <c r="X28" s="6">
        <f t="shared" si="21"/>
        <v>0</v>
      </c>
      <c r="Y28" s="6">
        <f t="shared" si="22"/>
        <v>0</v>
      </c>
      <c r="Z28" s="6">
        <f t="shared" si="23"/>
        <v>0</v>
      </c>
      <c r="AA28" s="6">
        <f t="shared" si="24"/>
        <v>0</v>
      </c>
      <c r="AB28" s="6">
        <f t="shared" si="25"/>
        <v>0</v>
      </c>
      <c r="AC28" s="6">
        <f t="shared" si="26"/>
        <v>0</v>
      </c>
      <c r="AD28" s="6">
        <f t="shared" si="27"/>
        <v>0</v>
      </c>
      <c r="AE28" s="6">
        <f t="shared" si="28"/>
        <v>0</v>
      </c>
      <c r="AF28" s="6">
        <f t="shared" si="29"/>
        <v>0</v>
      </c>
      <c r="AG28" s="6">
        <f t="shared" si="30"/>
        <v>0</v>
      </c>
      <c r="AH28" s="6">
        <f t="shared" si="31"/>
        <v>0</v>
      </c>
      <c r="AJ28" s="6">
        <f t="shared" si="32"/>
        <v>0</v>
      </c>
      <c r="AK28" s="6">
        <f t="shared" si="33"/>
        <v>0</v>
      </c>
      <c r="AL28" s="6">
        <f t="shared" si="33"/>
        <v>0</v>
      </c>
      <c r="AM28" s="6">
        <f t="shared" si="33"/>
        <v>0</v>
      </c>
      <c r="AN28" s="6">
        <f t="shared" si="33"/>
        <v>0</v>
      </c>
      <c r="AO28" s="6">
        <f t="shared" si="33"/>
        <v>0</v>
      </c>
      <c r="AP28" s="6">
        <f t="shared" si="33"/>
        <v>0</v>
      </c>
      <c r="AQ28" s="6">
        <f t="shared" si="33"/>
        <v>0</v>
      </c>
      <c r="AR28" s="6">
        <f t="shared" si="33"/>
        <v>0</v>
      </c>
      <c r="AS28" s="6">
        <f t="shared" si="33"/>
        <v>0</v>
      </c>
      <c r="AT28" s="6">
        <f t="shared" si="33"/>
        <v>0</v>
      </c>
      <c r="AU28" s="6">
        <f t="shared" si="33"/>
        <v>0</v>
      </c>
      <c r="AW28" s="6">
        <f t="shared" si="42"/>
        <v>0</v>
      </c>
      <c r="AX28" s="6">
        <f t="shared" si="34"/>
        <v>0</v>
      </c>
      <c r="AY28" s="6">
        <f t="shared" si="34"/>
        <v>0</v>
      </c>
      <c r="AZ28" s="6">
        <f t="shared" si="34"/>
        <v>0</v>
      </c>
      <c r="BA28" s="6">
        <f t="shared" si="34"/>
        <v>0</v>
      </c>
      <c r="BB28" s="6">
        <f t="shared" si="34"/>
        <v>0</v>
      </c>
      <c r="BC28" s="6">
        <f t="shared" si="34"/>
        <v>0</v>
      </c>
      <c r="BD28" s="6">
        <f t="shared" si="34"/>
        <v>0</v>
      </c>
      <c r="BE28" s="6">
        <f t="shared" si="34"/>
        <v>0</v>
      </c>
      <c r="BF28" s="6">
        <f t="shared" si="34"/>
        <v>0</v>
      </c>
      <c r="BG28" s="6">
        <f t="shared" si="34"/>
        <v>0</v>
      </c>
      <c r="BH28" s="6">
        <f t="shared" si="34"/>
        <v>0</v>
      </c>
    </row>
    <row r="29" spans="1:60" ht="18.75" hidden="1" customHeight="1">
      <c r="A29" s="27" t="s">
        <v>60</v>
      </c>
      <c r="B29" s="71"/>
      <c r="C29" s="71"/>
      <c r="D29" s="28">
        <f t="shared" si="14"/>
        <v>0</v>
      </c>
      <c r="E29" s="29" t="e">
        <f t="shared" si="15"/>
        <v>#N/A</v>
      </c>
      <c r="F29" s="51">
        <f t="shared" si="35"/>
        <v>0</v>
      </c>
      <c r="G29" s="28">
        <f t="shared" si="16"/>
        <v>0</v>
      </c>
      <c r="H29" s="29" t="e">
        <f t="shared" si="17"/>
        <v>#N/A</v>
      </c>
      <c r="I29" s="51">
        <f t="shared" si="36"/>
        <v>0</v>
      </c>
      <c r="J29" s="28">
        <f t="shared" si="18"/>
        <v>0</v>
      </c>
      <c r="K29" s="29" t="e">
        <f t="shared" si="19"/>
        <v>#N/A</v>
      </c>
      <c r="L29" s="51">
        <f t="shared" si="37"/>
        <v>0</v>
      </c>
      <c r="M29" s="31">
        <f t="shared" si="43"/>
        <v>0</v>
      </c>
      <c r="N29" s="31" t="e">
        <f t="shared" si="44"/>
        <v>#N/A</v>
      </c>
      <c r="O29" s="31">
        <f t="shared" si="45"/>
        <v>0</v>
      </c>
      <c r="P29" s="31" t="e">
        <f t="shared" si="46"/>
        <v>#N/A</v>
      </c>
      <c r="Q29" s="32" t="e">
        <f t="shared" si="47"/>
        <v>#N/A</v>
      </c>
      <c r="R29" s="32" t="e">
        <f t="shared" si="48"/>
        <v>#N/A</v>
      </c>
      <c r="S29" s="32"/>
      <c r="T29" s="32"/>
      <c r="W29" s="6">
        <f t="shared" si="41"/>
        <v>0</v>
      </c>
      <c r="X29" s="6">
        <f t="shared" si="21"/>
        <v>0</v>
      </c>
      <c r="Y29" s="6">
        <f t="shared" si="22"/>
        <v>0</v>
      </c>
      <c r="Z29" s="6">
        <f t="shared" si="23"/>
        <v>0</v>
      </c>
      <c r="AA29" s="6">
        <f t="shared" si="24"/>
        <v>0</v>
      </c>
      <c r="AB29" s="6">
        <f t="shared" si="25"/>
        <v>0</v>
      </c>
      <c r="AC29" s="6">
        <f t="shared" si="26"/>
        <v>0</v>
      </c>
      <c r="AD29" s="6">
        <f t="shared" si="27"/>
        <v>0</v>
      </c>
      <c r="AE29" s="6">
        <f t="shared" si="28"/>
        <v>0</v>
      </c>
      <c r="AF29" s="6">
        <f t="shared" si="29"/>
        <v>0</v>
      </c>
      <c r="AG29" s="6">
        <f t="shared" si="30"/>
        <v>0</v>
      </c>
      <c r="AH29" s="6">
        <f t="shared" si="31"/>
        <v>0</v>
      </c>
      <c r="AJ29" s="6">
        <f t="shared" si="32"/>
        <v>0</v>
      </c>
      <c r="AK29" s="6">
        <f t="shared" si="33"/>
        <v>0</v>
      </c>
      <c r="AL29" s="6">
        <f t="shared" si="33"/>
        <v>0</v>
      </c>
      <c r="AM29" s="6">
        <f t="shared" si="33"/>
        <v>0</v>
      </c>
      <c r="AN29" s="6">
        <f t="shared" si="33"/>
        <v>0</v>
      </c>
      <c r="AO29" s="6">
        <f t="shared" si="33"/>
        <v>0</v>
      </c>
      <c r="AP29" s="6">
        <f t="shared" si="33"/>
        <v>0</v>
      </c>
      <c r="AQ29" s="6">
        <f t="shared" si="33"/>
        <v>0</v>
      </c>
      <c r="AR29" s="6">
        <f t="shared" si="33"/>
        <v>0</v>
      </c>
      <c r="AS29" s="6">
        <f t="shared" si="33"/>
        <v>0</v>
      </c>
      <c r="AT29" s="6">
        <f t="shared" si="33"/>
        <v>0</v>
      </c>
      <c r="AU29" s="6">
        <f t="shared" si="33"/>
        <v>0</v>
      </c>
      <c r="AW29" s="6">
        <f t="shared" si="42"/>
        <v>0</v>
      </c>
      <c r="AX29" s="6">
        <f t="shared" si="34"/>
        <v>0</v>
      </c>
      <c r="AY29" s="6">
        <f t="shared" si="34"/>
        <v>0</v>
      </c>
      <c r="AZ29" s="6">
        <f t="shared" si="34"/>
        <v>0</v>
      </c>
      <c r="BA29" s="6">
        <f t="shared" si="34"/>
        <v>0</v>
      </c>
      <c r="BB29" s="6">
        <f t="shared" si="34"/>
        <v>0</v>
      </c>
      <c r="BC29" s="6">
        <f t="shared" si="34"/>
        <v>0</v>
      </c>
      <c r="BD29" s="6">
        <f t="shared" si="34"/>
        <v>0</v>
      </c>
      <c r="BE29" s="6">
        <f t="shared" si="34"/>
        <v>0</v>
      </c>
      <c r="BF29" s="6">
        <f t="shared" si="34"/>
        <v>0</v>
      </c>
      <c r="BG29" s="6">
        <f t="shared" si="34"/>
        <v>0</v>
      </c>
      <c r="BH29" s="6">
        <f t="shared" si="34"/>
        <v>0</v>
      </c>
    </row>
    <row r="30" spans="1:60" ht="18.75" hidden="1" customHeight="1">
      <c r="A30" s="27" t="s">
        <v>31</v>
      </c>
      <c r="B30" s="71"/>
      <c r="C30" s="71"/>
      <c r="D30" s="28">
        <f t="shared" si="14"/>
        <v>0</v>
      </c>
      <c r="E30" s="29" t="e">
        <f t="shared" si="15"/>
        <v>#N/A</v>
      </c>
      <c r="F30" s="51">
        <f t="shared" si="35"/>
        <v>0</v>
      </c>
      <c r="G30" s="28">
        <f t="shared" si="16"/>
        <v>0</v>
      </c>
      <c r="H30" s="29" t="e">
        <f t="shared" si="17"/>
        <v>#N/A</v>
      </c>
      <c r="I30" s="51">
        <f t="shared" si="36"/>
        <v>0</v>
      </c>
      <c r="J30" s="28">
        <f t="shared" si="18"/>
        <v>0</v>
      </c>
      <c r="K30" s="29" t="e">
        <f t="shared" si="19"/>
        <v>#N/A</v>
      </c>
      <c r="L30" s="51">
        <f t="shared" si="37"/>
        <v>0</v>
      </c>
      <c r="M30" s="31">
        <f t="shared" si="43"/>
        <v>0</v>
      </c>
      <c r="N30" s="31" t="e">
        <f t="shared" si="44"/>
        <v>#N/A</v>
      </c>
      <c r="O30" s="31">
        <f t="shared" si="45"/>
        <v>0</v>
      </c>
      <c r="P30" s="31" t="e">
        <f t="shared" si="46"/>
        <v>#N/A</v>
      </c>
      <c r="Q30" s="32" t="e">
        <f t="shared" si="47"/>
        <v>#N/A</v>
      </c>
      <c r="R30" s="32" t="e">
        <f t="shared" si="48"/>
        <v>#N/A</v>
      </c>
      <c r="S30" s="32"/>
      <c r="T30" s="32"/>
      <c r="W30" s="6">
        <f t="shared" si="41"/>
        <v>0</v>
      </c>
      <c r="X30" s="6">
        <f t="shared" si="21"/>
        <v>0</v>
      </c>
      <c r="Y30" s="6">
        <f t="shared" si="22"/>
        <v>0</v>
      </c>
      <c r="Z30" s="6">
        <f t="shared" si="23"/>
        <v>0</v>
      </c>
      <c r="AA30" s="6">
        <f t="shared" si="24"/>
        <v>0</v>
      </c>
      <c r="AB30" s="6">
        <f t="shared" si="25"/>
        <v>0</v>
      </c>
      <c r="AC30" s="6">
        <f t="shared" si="26"/>
        <v>0</v>
      </c>
      <c r="AD30" s="6">
        <f t="shared" si="27"/>
        <v>0</v>
      </c>
      <c r="AE30" s="6">
        <f t="shared" si="28"/>
        <v>0</v>
      </c>
      <c r="AF30" s="6">
        <f t="shared" si="29"/>
        <v>0</v>
      </c>
      <c r="AG30" s="6">
        <f t="shared" si="30"/>
        <v>0</v>
      </c>
      <c r="AH30" s="6">
        <f t="shared" si="31"/>
        <v>0</v>
      </c>
      <c r="AJ30" s="6">
        <f t="shared" si="32"/>
        <v>0</v>
      </c>
      <c r="AK30" s="6">
        <f t="shared" si="33"/>
        <v>0</v>
      </c>
      <c r="AL30" s="6">
        <f t="shared" si="33"/>
        <v>0</v>
      </c>
      <c r="AM30" s="6">
        <f t="shared" si="33"/>
        <v>0</v>
      </c>
      <c r="AN30" s="6">
        <f t="shared" si="33"/>
        <v>0</v>
      </c>
      <c r="AO30" s="6">
        <f t="shared" si="33"/>
        <v>0</v>
      </c>
      <c r="AP30" s="6">
        <f t="shared" si="33"/>
        <v>0</v>
      </c>
      <c r="AQ30" s="6">
        <f t="shared" si="33"/>
        <v>0</v>
      </c>
      <c r="AR30" s="6">
        <f t="shared" si="33"/>
        <v>0</v>
      </c>
      <c r="AS30" s="6">
        <f t="shared" si="33"/>
        <v>0</v>
      </c>
      <c r="AT30" s="6">
        <f t="shared" si="33"/>
        <v>0</v>
      </c>
      <c r="AU30" s="6">
        <f t="shared" si="33"/>
        <v>0</v>
      </c>
      <c r="AW30" s="6">
        <f t="shared" si="42"/>
        <v>0</v>
      </c>
      <c r="AX30" s="6">
        <f t="shared" si="34"/>
        <v>0</v>
      </c>
      <c r="AY30" s="6">
        <f t="shared" si="34"/>
        <v>0</v>
      </c>
      <c r="AZ30" s="6">
        <f t="shared" si="34"/>
        <v>0</v>
      </c>
      <c r="BA30" s="6">
        <f t="shared" si="34"/>
        <v>0</v>
      </c>
      <c r="BB30" s="6">
        <f t="shared" si="34"/>
        <v>0</v>
      </c>
      <c r="BC30" s="6">
        <f t="shared" si="34"/>
        <v>0</v>
      </c>
      <c r="BD30" s="6">
        <f t="shared" si="34"/>
        <v>0</v>
      </c>
      <c r="BE30" s="6">
        <f t="shared" si="34"/>
        <v>0</v>
      </c>
      <c r="BF30" s="6">
        <f t="shared" si="34"/>
        <v>0</v>
      </c>
      <c r="BG30" s="6">
        <f t="shared" si="34"/>
        <v>0</v>
      </c>
      <c r="BH30" s="6">
        <f t="shared" si="34"/>
        <v>0</v>
      </c>
    </row>
    <row r="31" spans="1:60" ht="18.75" hidden="1" customHeight="1">
      <c r="A31" s="27" t="s">
        <v>32</v>
      </c>
      <c r="B31" s="71"/>
      <c r="C31" s="71"/>
      <c r="D31" s="28">
        <f t="shared" si="14"/>
        <v>0</v>
      </c>
      <c r="E31" s="29" t="e">
        <f t="shared" si="15"/>
        <v>#N/A</v>
      </c>
      <c r="F31" s="51">
        <f t="shared" si="35"/>
        <v>0</v>
      </c>
      <c r="G31" s="28">
        <f t="shared" si="16"/>
        <v>0</v>
      </c>
      <c r="H31" s="29" t="e">
        <f t="shared" si="17"/>
        <v>#N/A</v>
      </c>
      <c r="I31" s="51">
        <f t="shared" si="36"/>
        <v>0</v>
      </c>
      <c r="J31" s="28">
        <f t="shared" si="18"/>
        <v>0</v>
      </c>
      <c r="K31" s="29" t="e">
        <f t="shared" si="19"/>
        <v>#N/A</v>
      </c>
      <c r="L31" s="51">
        <f t="shared" si="37"/>
        <v>0</v>
      </c>
      <c r="M31" s="31">
        <f t="shared" si="43"/>
        <v>0</v>
      </c>
      <c r="N31" s="31" t="e">
        <f t="shared" si="44"/>
        <v>#N/A</v>
      </c>
      <c r="O31" s="31">
        <f t="shared" si="45"/>
        <v>0</v>
      </c>
      <c r="P31" s="31" t="e">
        <f t="shared" si="46"/>
        <v>#N/A</v>
      </c>
      <c r="Q31" s="32" t="e">
        <f t="shared" si="47"/>
        <v>#N/A</v>
      </c>
      <c r="R31" s="32" t="e">
        <f t="shared" si="48"/>
        <v>#N/A</v>
      </c>
      <c r="S31" s="32"/>
      <c r="T31" s="32"/>
      <c r="W31" s="6">
        <f t="shared" si="41"/>
        <v>0</v>
      </c>
      <c r="X31" s="6">
        <f t="shared" si="21"/>
        <v>0</v>
      </c>
      <c r="Y31" s="6">
        <f t="shared" si="22"/>
        <v>0</v>
      </c>
      <c r="Z31" s="6">
        <f t="shared" si="23"/>
        <v>0</v>
      </c>
      <c r="AA31" s="6">
        <f t="shared" si="24"/>
        <v>0</v>
      </c>
      <c r="AB31" s="6">
        <f t="shared" si="25"/>
        <v>0</v>
      </c>
      <c r="AC31" s="6">
        <f t="shared" si="26"/>
        <v>0</v>
      </c>
      <c r="AD31" s="6">
        <f t="shared" si="27"/>
        <v>0</v>
      </c>
      <c r="AE31" s="6">
        <f t="shared" si="28"/>
        <v>0</v>
      </c>
      <c r="AF31" s="6">
        <f t="shared" si="29"/>
        <v>0</v>
      </c>
      <c r="AG31" s="6">
        <f t="shared" si="30"/>
        <v>0</v>
      </c>
      <c r="AH31" s="6">
        <f t="shared" si="31"/>
        <v>0</v>
      </c>
      <c r="AJ31" s="6">
        <f t="shared" si="32"/>
        <v>0</v>
      </c>
      <c r="AK31" s="6">
        <f t="shared" si="33"/>
        <v>0</v>
      </c>
      <c r="AL31" s="6">
        <f t="shared" si="33"/>
        <v>0</v>
      </c>
      <c r="AM31" s="6">
        <f t="shared" si="33"/>
        <v>0</v>
      </c>
      <c r="AN31" s="6">
        <f t="shared" si="33"/>
        <v>0</v>
      </c>
      <c r="AO31" s="6">
        <f t="shared" si="33"/>
        <v>0</v>
      </c>
      <c r="AP31" s="6">
        <f t="shared" si="33"/>
        <v>0</v>
      </c>
      <c r="AQ31" s="6">
        <f t="shared" si="33"/>
        <v>0</v>
      </c>
      <c r="AR31" s="6">
        <f t="shared" si="33"/>
        <v>0</v>
      </c>
      <c r="AS31" s="6">
        <f t="shared" si="33"/>
        <v>0</v>
      </c>
      <c r="AT31" s="6">
        <f t="shared" si="33"/>
        <v>0</v>
      </c>
      <c r="AU31" s="6">
        <f t="shared" si="33"/>
        <v>0</v>
      </c>
      <c r="AW31" s="6">
        <f t="shared" si="42"/>
        <v>0</v>
      </c>
      <c r="AX31" s="6">
        <f t="shared" si="34"/>
        <v>0</v>
      </c>
      <c r="AY31" s="6">
        <f t="shared" si="34"/>
        <v>0</v>
      </c>
      <c r="AZ31" s="6">
        <f t="shared" si="34"/>
        <v>0</v>
      </c>
      <c r="BA31" s="6">
        <f t="shared" si="34"/>
        <v>0</v>
      </c>
      <c r="BB31" s="6">
        <f t="shared" si="34"/>
        <v>0</v>
      </c>
      <c r="BC31" s="6">
        <f t="shared" si="34"/>
        <v>0</v>
      </c>
      <c r="BD31" s="6">
        <f t="shared" si="34"/>
        <v>0</v>
      </c>
      <c r="BE31" s="6">
        <f t="shared" si="34"/>
        <v>0</v>
      </c>
      <c r="BF31" s="6">
        <f t="shared" si="34"/>
        <v>0</v>
      </c>
      <c r="BG31" s="6">
        <f t="shared" si="34"/>
        <v>0</v>
      </c>
      <c r="BH31" s="6">
        <f t="shared" si="34"/>
        <v>0</v>
      </c>
    </row>
    <row r="32" spans="1:60" ht="18.75" hidden="1" customHeight="1">
      <c r="A32" s="27" t="s">
        <v>33</v>
      </c>
      <c r="B32" s="71"/>
      <c r="C32" s="71"/>
      <c r="D32" s="28">
        <f t="shared" si="14"/>
        <v>0</v>
      </c>
      <c r="E32" s="29" t="e">
        <f t="shared" si="15"/>
        <v>#N/A</v>
      </c>
      <c r="F32" s="51">
        <f>SUM(W32:AH32)</f>
        <v>0</v>
      </c>
      <c r="G32" s="28">
        <f t="shared" si="16"/>
        <v>0</v>
      </c>
      <c r="H32" s="29" t="e">
        <f t="shared" si="17"/>
        <v>#N/A</v>
      </c>
      <c r="I32" s="51">
        <f t="shared" si="36"/>
        <v>0</v>
      </c>
      <c r="J32" s="28">
        <f t="shared" si="18"/>
        <v>0</v>
      </c>
      <c r="K32" s="29" t="e">
        <f t="shared" si="19"/>
        <v>#N/A</v>
      </c>
      <c r="L32" s="51">
        <f t="shared" si="37"/>
        <v>0</v>
      </c>
      <c r="M32" s="31">
        <f>D32+G32+J32</f>
        <v>0</v>
      </c>
      <c r="N32" s="31" t="e">
        <f t="shared" si="20"/>
        <v>#N/A</v>
      </c>
      <c r="O32" s="31">
        <f t="shared" si="20"/>
        <v>0</v>
      </c>
      <c r="P32" s="31" t="e">
        <f t="shared" si="38"/>
        <v>#N/A</v>
      </c>
      <c r="Q32" s="32" t="e">
        <f t="shared" si="39"/>
        <v>#N/A</v>
      </c>
      <c r="R32" s="32" t="e">
        <f t="shared" si="40"/>
        <v>#N/A</v>
      </c>
      <c r="S32" s="32"/>
      <c r="T32" s="32"/>
      <c r="W32" s="6">
        <f t="shared" si="41"/>
        <v>0</v>
      </c>
      <c r="X32" s="6">
        <f t="shared" si="21"/>
        <v>0</v>
      </c>
      <c r="Y32" s="6">
        <f t="shared" si="22"/>
        <v>0</v>
      </c>
      <c r="Z32" s="6">
        <f t="shared" si="23"/>
        <v>0</v>
      </c>
      <c r="AA32" s="6">
        <f t="shared" si="24"/>
        <v>0</v>
      </c>
      <c r="AB32" s="6">
        <f t="shared" si="25"/>
        <v>0</v>
      </c>
      <c r="AC32" s="6">
        <f t="shared" si="26"/>
        <v>0</v>
      </c>
      <c r="AD32" s="6">
        <f t="shared" si="27"/>
        <v>0</v>
      </c>
      <c r="AE32" s="6">
        <f t="shared" si="28"/>
        <v>0</v>
      </c>
      <c r="AF32" s="6">
        <f t="shared" si="29"/>
        <v>0</v>
      </c>
      <c r="AG32" s="6">
        <f t="shared" si="30"/>
        <v>0</v>
      </c>
      <c r="AH32" s="6">
        <f t="shared" si="31"/>
        <v>0</v>
      </c>
      <c r="AJ32" s="6">
        <f t="shared" si="32"/>
        <v>0</v>
      </c>
      <c r="AK32" s="6">
        <f t="shared" si="33"/>
        <v>0</v>
      </c>
      <c r="AL32" s="6">
        <f t="shared" si="33"/>
        <v>0</v>
      </c>
      <c r="AM32" s="6">
        <f t="shared" si="33"/>
        <v>0</v>
      </c>
      <c r="AN32" s="6">
        <f t="shared" si="33"/>
        <v>0</v>
      </c>
      <c r="AO32" s="6">
        <f t="shared" si="33"/>
        <v>0</v>
      </c>
      <c r="AP32" s="6">
        <f t="shared" si="33"/>
        <v>0</v>
      </c>
      <c r="AQ32" s="6">
        <f t="shared" si="33"/>
        <v>0</v>
      </c>
      <c r="AR32" s="6">
        <f t="shared" si="33"/>
        <v>0</v>
      </c>
      <c r="AS32" s="6">
        <f t="shared" si="33"/>
        <v>0</v>
      </c>
      <c r="AT32" s="6">
        <f t="shared" si="33"/>
        <v>0</v>
      </c>
      <c r="AU32" s="6">
        <f t="shared" si="33"/>
        <v>0</v>
      </c>
      <c r="AW32" s="6">
        <f t="shared" si="42"/>
        <v>0</v>
      </c>
      <c r="AX32" s="6">
        <f t="shared" si="34"/>
        <v>0</v>
      </c>
      <c r="AY32" s="6">
        <f t="shared" si="34"/>
        <v>0</v>
      </c>
      <c r="AZ32" s="6">
        <f t="shared" si="34"/>
        <v>0</v>
      </c>
      <c r="BA32" s="6">
        <f t="shared" si="34"/>
        <v>0</v>
      </c>
      <c r="BB32" s="6">
        <f t="shared" si="34"/>
        <v>0</v>
      </c>
      <c r="BC32" s="6">
        <f t="shared" si="34"/>
        <v>0</v>
      </c>
      <c r="BD32" s="6">
        <f t="shared" si="34"/>
        <v>0</v>
      </c>
      <c r="BE32" s="6">
        <f t="shared" si="34"/>
        <v>0</v>
      </c>
      <c r="BF32" s="6">
        <f t="shared" si="34"/>
        <v>0</v>
      </c>
      <c r="BG32" s="6">
        <f t="shared" si="34"/>
        <v>0</v>
      </c>
      <c r="BH32" s="6">
        <f t="shared" si="34"/>
        <v>0</v>
      </c>
    </row>
    <row r="33" spans="1:60" ht="18.75" hidden="1" customHeight="1">
      <c r="A33" s="27" t="s">
        <v>34</v>
      </c>
      <c r="B33" s="71"/>
      <c r="C33" s="71"/>
      <c r="D33" s="28">
        <f t="shared" si="14"/>
        <v>0</v>
      </c>
      <c r="E33" s="29" t="e">
        <f t="shared" si="15"/>
        <v>#N/A</v>
      </c>
      <c r="F33" s="51">
        <f t="shared" si="35"/>
        <v>0</v>
      </c>
      <c r="G33" s="28">
        <f t="shared" si="16"/>
        <v>0</v>
      </c>
      <c r="H33" s="29" t="e">
        <f t="shared" si="17"/>
        <v>#N/A</v>
      </c>
      <c r="I33" s="51">
        <f t="shared" si="36"/>
        <v>0</v>
      </c>
      <c r="J33" s="28">
        <f t="shared" si="18"/>
        <v>0</v>
      </c>
      <c r="K33" s="29" t="e">
        <f t="shared" si="19"/>
        <v>#N/A</v>
      </c>
      <c r="L33" s="51">
        <f t="shared" si="37"/>
        <v>0</v>
      </c>
      <c r="M33" s="31">
        <f t="shared" ref="M33:M34" si="49">D33+G33+J33</f>
        <v>0</v>
      </c>
      <c r="N33" s="31" t="e">
        <f t="shared" ref="N33" si="50">E33+H33+K33</f>
        <v>#N/A</v>
      </c>
      <c r="O33" s="31">
        <f t="shared" ref="O33:O34" si="51">F33+I33+L33</f>
        <v>0</v>
      </c>
      <c r="P33" s="31" t="e">
        <f t="shared" si="38"/>
        <v>#N/A</v>
      </c>
      <c r="Q33" s="32" t="e">
        <f t="shared" si="39"/>
        <v>#N/A</v>
      </c>
      <c r="R33" s="32" t="e">
        <f t="shared" si="40"/>
        <v>#N/A</v>
      </c>
      <c r="S33" s="32"/>
      <c r="T33" s="32"/>
      <c r="W33" s="6">
        <f t="shared" si="41"/>
        <v>0</v>
      </c>
      <c r="X33" s="6">
        <f t="shared" si="21"/>
        <v>0</v>
      </c>
      <c r="Y33" s="6">
        <f t="shared" si="22"/>
        <v>0</v>
      </c>
      <c r="Z33" s="6">
        <f t="shared" si="23"/>
        <v>0</v>
      </c>
      <c r="AA33" s="6">
        <f t="shared" si="24"/>
        <v>0</v>
      </c>
      <c r="AB33" s="6">
        <f t="shared" si="25"/>
        <v>0</v>
      </c>
      <c r="AC33" s="6">
        <f t="shared" si="26"/>
        <v>0</v>
      </c>
      <c r="AD33" s="6">
        <f t="shared" si="27"/>
        <v>0</v>
      </c>
      <c r="AE33" s="6">
        <f t="shared" si="28"/>
        <v>0</v>
      </c>
      <c r="AF33" s="6">
        <f t="shared" si="29"/>
        <v>0</v>
      </c>
      <c r="AG33" s="6">
        <f t="shared" si="30"/>
        <v>0</v>
      </c>
      <c r="AH33" s="6">
        <f t="shared" si="31"/>
        <v>0</v>
      </c>
      <c r="AJ33" s="6">
        <f t="shared" si="32"/>
        <v>0</v>
      </c>
      <c r="AK33" s="6">
        <f t="shared" si="33"/>
        <v>0</v>
      </c>
      <c r="AL33" s="6">
        <f t="shared" si="33"/>
        <v>0</v>
      </c>
      <c r="AM33" s="6">
        <f t="shared" si="33"/>
        <v>0</v>
      </c>
      <c r="AN33" s="6">
        <f t="shared" si="33"/>
        <v>0</v>
      </c>
      <c r="AO33" s="6">
        <f t="shared" si="33"/>
        <v>0</v>
      </c>
      <c r="AP33" s="6">
        <f t="shared" si="33"/>
        <v>0</v>
      </c>
      <c r="AQ33" s="6">
        <f t="shared" si="33"/>
        <v>0</v>
      </c>
      <c r="AR33" s="6">
        <f t="shared" si="33"/>
        <v>0</v>
      </c>
      <c r="AS33" s="6">
        <f t="shared" si="33"/>
        <v>0</v>
      </c>
      <c r="AT33" s="6">
        <f t="shared" si="33"/>
        <v>0</v>
      </c>
      <c r="AU33" s="6">
        <f t="shared" si="33"/>
        <v>0</v>
      </c>
      <c r="AW33" s="6">
        <f t="shared" si="42"/>
        <v>0</v>
      </c>
      <c r="AX33" s="6">
        <f t="shared" si="34"/>
        <v>0</v>
      </c>
      <c r="AY33" s="6">
        <f t="shared" si="34"/>
        <v>0</v>
      </c>
      <c r="AZ33" s="6">
        <f t="shared" si="34"/>
        <v>0</v>
      </c>
      <c r="BA33" s="6">
        <f t="shared" si="34"/>
        <v>0</v>
      </c>
      <c r="BB33" s="6">
        <f t="shared" si="34"/>
        <v>0</v>
      </c>
      <c r="BC33" s="6">
        <f t="shared" si="34"/>
        <v>0</v>
      </c>
      <c r="BD33" s="6">
        <f t="shared" si="34"/>
        <v>0</v>
      </c>
      <c r="BE33" s="6">
        <f t="shared" si="34"/>
        <v>0</v>
      </c>
      <c r="BF33" s="6">
        <f t="shared" si="34"/>
        <v>0</v>
      </c>
      <c r="BG33" s="6">
        <f t="shared" si="34"/>
        <v>0</v>
      </c>
      <c r="BH33" s="6">
        <f t="shared" si="34"/>
        <v>0</v>
      </c>
    </row>
    <row r="34" spans="1:60" ht="18.75" hidden="1" customHeight="1" thickBot="1">
      <c r="A34" s="27" t="s">
        <v>35</v>
      </c>
      <c r="B34" s="71"/>
      <c r="C34" s="71"/>
      <c r="D34" s="28">
        <f>ROUNDDOWN(ROUNDDOWN(D15*$I$69,0)*($U15/12),0)</f>
        <v>0</v>
      </c>
      <c r="E34" s="29" t="e">
        <f t="shared" si="15"/>
        <v>#N/A</v>
      </c>
      <c r="F34" s="51">
        <f t="shared" si="35"/>
        <v>0</v>
      </c>
      <c r="G34" s="28">
        <f>ROUNDDOWN(ROUNDDOWN(D15*$J$69,0)*($U15/12),0)</f>
        <v>0</v>
      </c>
      <c r="H34" s="29" t="e">
        <f t="shared" si="17"/>
        <v>#N/A</v>
      </c>
      <c r="I34" s="51">
        <f t="shared" si="36"/>
        <v>0</v>
      </c>
      <c r="J34" s="28">
        <f>ROUNDDOWN(ROUNDDOWN(D15*$K$69,0)*($V15/12),0)</f>
        <v>0</v>
      </c>
      <c r="K34" s="29" t="e">
        <f t="shared" si="19"/>
        <v>#N/A</v>
      </c>
      <c r="L34" s="51">
        <f t="shared" si="37"/>
        <v>0</v>
      </c>
      <c r="M34" s="33">
        <f t="shared" si="49"/>
        <v>0</v>
      </c>
      <c r="N34" s="33" t="e">
        <f>E34+H34+K34</f>
        <v>#N/A</v>
      </c>
      <c r="O34" s="33">
        <f t="shared" si="51"/>
        <v>0</v>
      </c>
      <c r="P34" s="33" t="e">
        <f t="shared" si="38"/>
        <v>#N/A</v>
      </c>
      <c r="Q34" s="32" t="e">
        <f t="shared" si="39"/>
        <v>#N/A</v>
      </c>
      <c r="R34" s="32" t="e">
        <f t="shared" si="40"/>
        <v>#N/A</v>
      </c>
      <c r="S34" s="32"/>
      <c r="T34" s="32"/>
      <c r="W34" s="6">
        <f>IF(OR(E15=$U$3,E15=$U$4),ROUNDDOWN(ROUNDDOWN($I$71/12*W$20,0)/E$16,0),0)</f>
        <v>0</v>
      </c>
      <c r="X34" s="6">
        <f>IF(OR(F15=$U$3,F15=$U$4),ROUNDDOWN(ROUNDDOWN($I$71/12*X$20,0)/F$16,0),0)</f>
        <v>0</v>
      </c>
      <c r="Y34" s="6">
        <f t="shared" si="22"/>
        <v>0</v>
      </c>
      <c r="Z34" s="6">
        <f t="shared" si="23"/>
        <v>0</v>
      </c>
      <c r="AA34" s="6">
        <f t="shared" si="24"/>
        <v>0</v>
      </c>
      <c r="AB34" s="6">
        <f t="shared" si="25"/>
        <v>0</v>
      </c>
      <c r="AC34" s="6">
        <f t="shared" si="26"/>
        <v>0</v>
      </c>
      <c r="AD34" s="6">
        <f t="shared" si="27"/>
        <v>0</v>
      </c>
      <c r="AE34" s="6">
        <f t="shared" si="28"/>
        <v>0</v>
      </c>
      <c r="AF34" s="6">
        <f t="shared" si="29"/>
        <v>0</v>
      </c>
      <c r="AG34" s="6">
        <f t="shared" si="30"/>
        <v>0</v>
      </c>
      <c r="AH34" s="6">
        <f t="shared" si="31"/>
        <v>0</v>
      </c>
      <c r="AJ34" s="6">
        <f>IF(OR(E15=$U$3,E15=$U$4),ROUNDDOWN(ROUNDDOWN($J$71/12*W$20,0)/E$16,0),0)</f>
        <v>0</v>
      </c>
      <c r="AK34" s="6">
        <f>IF(OR(F15=$U$3,F15=$U$4),ROUNDDOWN(ROUNDDOWN($J$71/12*X$20,0)/F$16,0),0)</f>
        <v>0</v>
      </c>
      <c r="AL34" s="6">
        <f t="shared" si="33"/>
        <v>0</v>
      </c>
      <c r="AM34" s="6">
        <f t="shared" si="33"/>
        <v>0</v>
      </c>
      <c r="AN34" s="6">
        <f t="shared" si="33"/>
        <v>0</v>
      </c>
      <c r="AO34" s="6">
        <f t="shared" si="33"/>
        <v>0</v>
      </c>
      <c r="AP34" s="6">
        <f t="shared" si="33"/>
        <v>0</v>
      </c>
      <c r="AQ34" s="6">
        <f t="shared" si="33"/>
        <v>0</v>
      </c>
      <c r="AR34" s="6">
        <f t="shared" si="33"/>
        <v>0</v>
      </c>
      <c r="AS34" s="6">
        <f t="shared" si="33"/>
        <v>0</v>
      </c>
      <c r="AT34" s="6">
        <f t="shared" si="33"/>
        <v>0</v>
      </c>
      <c r="AU34" s="6">
        <f t="shared" si="33"/>
        <v>0</v>
      </c>
      <c r="AW34" s="6">
        <f>IF(E15=$U$4,ROUNDDOWN(ROUNDDOWN($K$71/12,0)/E$17,0),0)</f>
        <v>0</v>
      </c>
      <c r="AX34" s="6">
        <f>IF(F15=$U$4,ROUNDDOWN(ROUNDDOWN($K$71/12,0)/F$17,0),0)</f>
        <v>0</v>
      </c>
      <c r="AY34" s="6">
        <f t="shared" si="34"/>
        <v>0</v>
      </c>
      <c r="AZ34" s="6">
        <f t="shared" si="34"/>
        <v>0</v>
      </c>
      <c r="BA34" s="6">
        <f t="shared" si="34"/>
        <v>0</v>
      </c>
      <c r="BB34" s="6">
        <f t="shared" si="34"/>
        <v>0</v>
      </c>
      <c r="BC34" s="6">
        <f t="shared" si="34"/>
        <v>0</v>
      </c>
      <c r="BD34" s="6">
        <f t="shared" si="34"/>
        <v>0</v>
      </c>
      <c r="BE34" s="6">
        <f t="shared" si="34"/>
        <v>0</v>
      </c>
      <c r="BF34" s="6">
        <f t="shared" si="34"/>
        <v>0</v>
      </c>
      <c r="BG34" s="6">
        <f t="shared" si="34"/>
        <v>0</v>
      </c>
      <c r="BH34" s="6">
        <f t="shared" si="34"/>
        <v>0</v>
      </c>
    </row>
    <row r="35" spans="1:60" ht="18.75" hidden="1" customHeight="1" thickTop="1">
      <c r="A35" s="13" t="s">
        <v>12</v>
      </c>
      <c r="B35" s="72"/>
      <c r="C35" s="72"/>
      <c r="D35" s="28">
        <f>SUM(D26:D34)</f>
        <v>0</v>
      </c>
      <c r="E35" s="28" t="e">
        <f>SUM(E26:E34)</f>
        <v>#N/A</v>
      </c>
      <c r="F35" s="28">
        <f>SUM(F26:F34)</f>
        <v>0</v>
      </c>
      <c r="G35" s="28">
        <f t="shared" ref="G35:L35" si="52">SUM(G26:G34)</f>
        <v>0</v>
      </c>
      <c r="H35" s="28" t="e">
        <f t="shared" si="52"/>
        <v>#N/A</v>
      </c>
      <c r="I35" s="28">
        <f>SUM(I26:I34)</f>
        <v>0</v>
      </c>
      <c r="J35" s="28">
        <f t="shared" si="52"/>
        <v>0</v>
      </c>
      <c r="K35" s="28" t="e">
        <f t="shared" si="52"/>
        <v>#N/A</v>
      </c>
      <c r="L35" s="28">
        <f t="shared" si="52"/>
        <v>0</v>
      </c>
      <c r="M35" s="31">
        <f>SUM(M26:M34)</f>
        <v>0</v>
      </c>
      <c r="N35" s="31" t="e">
        <f>SUM(N26:N34)</f>
        <v>#N/A</v>
      </c>
      <c r="O35" s="31">
        <f t="shared" ref="O35:P35" si="53">SUM(O26:O34)</f>
        <v>0</v>
      </c>
      <c r="P35" s="31" t="e">
        <f t="shared" si="53"/>
        <v>#N/A</v>
      </c>
      <c r="Q35" s="32" t="e">
        <f>SUM(Q26:Q34)</f>
        <v>#N/A</v>
      </c>
      <c r="R35" s="32" t="e">
        <f>SUM(R26:R34)</f>
        <v>#N/A</v>
      </c>
      <c r="S35" s="32"/>
      <c r="T35" s="32"/>
    </row>
    <row r="36" spans="1:60" ht="18.75" hidden="1" customHeight="1">
      <c r="A36" s="34" t="s">
        <v>61</v>
      </c>
      <c r="B36" s="34"/>
      <c r="C36" s="34"/>
      <c r="D36" s="35">
        <f>ROUNDDOWN(SUM(月別計算!E2:E13)/12,0)</f>
        <v>0</v>
      </c>
      <c r="E36" s="35" t="e">
        <f>ROUNDDOWN(SUM(月別計算!F2:F13)/12,0)</f>
        <v>#N/A</v>
      </c>
      <c r="F36" s="35" t="e">
        <f>ROUNDDOWN(SUM(月別計算!G2:G13)/12,0)</f>
        <v>#N/A</v>
      </c>
      <c r="G36" s="35">
        <f>ROUNDDOWN(SUM(月別計算!O2:O13)/12,0)</f>
        <v>0</v>
      </c>
      <c r="H36" s="35" t="e">
        <f>ROUNDDOWN(SUM(月別計算!P2:P13)/12,0)</f>
        <v>#N/A</v>
      </c>
      <c r="I36" s="35" t="e">
        <f>ROUNDDOWN(SUM(月別計算!Q2:Q13)/12,0)</f>
        <v>#N/A</v>
      </c>
      <c r="J36" s="35">
        <f>ROUNDDOWN(SUM(月別計算!Y2:Y13)/12,0)</f>
        <v>0</v>
      </c>
      <c r="K36" s="35" t="e">
        <f>ROUNDDOWN(SUM(月別計算!Z2:Z13)/12,0)</f>
        <v>#N/A</v>
      </c>
      <c r="L36" s="35" t="e">
        <f>ROUNDDOWN(SUM(月別計算!AA2:AA13)/12,0)</f>
        <v>#N/A</v>
      </c>
      <c r="M36" s="31">
        <f>D36+G36+J36</f>
        <v>0</v>
      </c>
      <c r="N36" s="31" t="e">
        <f>E36+H36+K36</f>
        <v>#N/A</v>
      </c>
      <c r="O36" s="31" t="e">
        <f>F36+I36+L36</f>
        <v>#N/A</v>
      </c>
      <c r="P36" s="31" t="e">
        <f>SUM(M36:O36)</f>
        <v>#N/A</v>
      </c>
      <c r="Q36" s="32"/>
      <c r="R36" s="36" t="e">
        <f>R35-P40</f>
        <v>#N/A</v>
      </c>
      <c r="S36" s="32"/>
      <c r="T36" s="32"/>
    </row>
    <row r="37" spans="1:60" ht="18.75" hidden="1" customHeight="1">
      <c r="A37" s="37" t="s">
        <v>62</v>
      </c>
      <c r="B37" s="73"/>
      <c r="C37" s="73"/>
      <c r="D37" s="38">
        <f t="shared" ref="D37:L37" si="54">D36-SUM(D26:D34)</f>
        <v>0</v>
      </c>
      <c r="E37" s="38" t="e">
        <f t="shared" si="54"/>
        <v>#N/A</v>
      </c>
      <c r="F37" s="38" t="e">
        <f t="shared" si="54"/>
        <v>#N/A</v>
      </c>
      <c r="G37" s="38">
        <f t="shared" si="54"/>
        <v>0</v>
      </c>
      <c r="H37" s="38" t="e">
        <f t="shared" si="54"/>
        <v>#N/A</v>
      </c>
      <c r="I37" s="38" t="e">
        <f t="shared" si="54"/>
        <v>#N/A</v>
      </c>
      <c r="J37" s="38">
        <f t="shared" si="54"/>
        <v>0</v>
      </c>
      <c r="K37" s="38" t="e">
        <f t="shared" si="54"/>
        <v>#N/A</v>
      </c>
      <c r="L37" s="38" t="e">
        <f t="shared" si="54"/>
        <v>#N/A</v>
      </c>
      <c r="M37" s="39">
        <f>M35-M36</f>
        <v>0</v>
      </c>
      <c r="N37" s="39" t="e">
        <f>N35-N36</f>
        <v>#N/A</v>
      </c>
      <c r="O37" s="39" t="e">
        <f t="shared" ref="O37" si="55">O35-O36</f>
        <v>#N/A</v>
      </c>
      <c r="P37" s="39" t="e">
        <f>P35-P36</f>
        <v>#N/A</v>
      </c>
      <c r="Q37" s="40" t="s">
        <v>63</v>
      </c>
      <c r="R37" s="40" t="s">
        <v>64</v>
      </c>
      <c r="S37" s="40"/>
      <c r="T37" s="40"/>
    </row>
    <row r="38" spans="1:60" ht="18.75" hidden="1" customHeight="1">
      <c r="A38" s="118" t="s">
        <v>65</v>
      </c>
      <c r="B38" s="64"/>
      <c r="C38" s="64"/>
      <c r="D38" s="115" t="str">
        <f>D24</f>
        <v>医療保険分</v>
      </c>
      <c r="E38" s="115"/>
      <c r="F38" s="35" t="e">
        <f>D36+E36+F36</f>
        <v>#N/A</v>
      </c>
      <c r="G38" s="115" t="s">
        <v>66</v>
      </c>
      <c r="H38" s="115"/>
      <c r="I38" s="35" t="e">
        <f>G36+H36+I36</f>
        <v>#N/A</v>
      </c>
      <c r="J38" s="115" t="s">
        <v>67</v>
      </c>
      <c r="K38" s="115"/>
      <c r="L38" s="35" t="e">
        <f>J36+K36+L36</f>
        <v>#N/A</v>
      </c>
      <c r="M38" s="31"/>
      <c r="N38" s="31"/>
      <c r="O38" s="31"/>
      <c r="P38" s="31"/>
      <c r="Q38" s="32"/>
      <c r="R38" s="32"/>
      <c r="S38" s="32"/>
      <c r="T38" s="32"/>
    </row>
    <row r="39" spans="1:60" ht="18.75" hidden="1" customHeight="1" thickBot="1">
      <c r="A39" s="119"/>
      <c r="B39" s="65"/>
      <c r="C39" s="65"/>
      <c r="D39" s="115" t="s">
        <v>68</v>
      </c>
      <c r="E39" s="115"/>
      <c r="F39" s="35" t="e">
        <f>F38-F40</f>
        <v>#N/A</v>
      </c>
      <c r="G39" s="115" t="s">
        <v>68</v>
      </c>
      <c r="H39" s="115"/>
      <c r="I39" s="35" t="e">
        <f>I38-I40</f>
        <v>#N/A</v>
      </c>
      <c r="J39" s="115" t="s">
        <v>68</v>
      </c>
      <c r="K39" s="115"/>
      <c r="L39" s="35" t="e">
        <f>L38-L40</f>
        <v>#N/A</v>
      </c>
      <c r="N39" s="121" t="s">
        <v>69</v>
      </c>
      <c r="O39" s="121"/>
      <c r="P39" s="31" t="e">
        <f>F39+I39+L39</f>
        <v>#N/A</v>
      </c>
      <c r="Q39" s="32"/>
      <c r="R39" s="32"/>
      <c r="S39" s="32"/>
      <c r="T39" s="32"/>
    </row>
    <row r="40" spans="1:60" ht="18.75" hidden="1" customHeight="1" thickBot="1">
      <c r="A40" s="120"/>
      <c r="B40" s="66"/>
      <c r="C40" s="66"/>
      <c r="D40" s="115" t="s">
        <v>70</v>
      </c>
      <c r="E40" s="115"/>
      <c r="F40" s="35" t="e">
        <f>月別計算!I14</f>
        <v>#N/A</v>
      </c>
      <c r="G40" s="115" t="s">
        <v>71</v>
      </c>
      <c r="H40" s="115"/>
      <c r="I40" s="35" t="e">
        <f>月別計算!S14</f>
        <v>#N/A</v>
      </c>
      <c r="J40" s="115" t="s">
        <v>72</v>
      </c>
      <c r="K40" s="115"/>
      <c r="L40" s="35" t="e">
        <f>月別計算!AC14</f>
        <v>#N/A</v>
      </c>
      <c r="N40" s="122" t="s">
        <v>73</v>
      </c>
      <c r="O40" s="123"/>
      <c r="P40" s="41" t="e">
        <f>F40+I40+L40</f>
        <v>#N/A</v>
      </c>
      <c r="Q40" s="42" t="e">
        <f>D3</f>
        <v>#N/A</v>
      </c>
      <c r="R40" s="36"/>
      <c r="S40" s="36"/>
      <c r="T40" s="36"/>
    </row>
    <row r="41" spans="1:60" ht="18.75" hidden="1" customHeight="1">
      <c r="N41" s="25"/>
    </row>
    <row r="42" spans="1:60" ht="18.75" hidden="1" customHeight="1">
      <c r="J42" s="6" t="s">
        <v>74</v>
      </c>
      <c r="L42" s="6" t="s">
        <v>75</v>
      </c>
      <c r="R42" s="6" t="s">
        <v>74</v>
      </c>
      <c r="S42" s="6"/>
      <c r="T42" s="6" t="s">
        <v>75</v>
      </c>
    </row>
    <row r="43" spans="1:60" ht="18.75" hidden="1" customHeight="1" thickBot="1">
      <c r="D43" s="6" t="s">
        <v>76</v>
      </c>
      <c r="J43" s="43" t="s">
        <v>77</v>
      </c>
      <c r="L43" s="6" t="s">
        <v>57</v>
      </c>
      <c r="M43" s="6" t="s">
        <v>58</v>
      </c>
      <c r="N43" s="6" t="s">
        <v>59</v>
      </c>
      <c r="O43" s="6" t="s">
        <v>60</v>
      </c>
      <c r="P43" s="6" t="s">
        <v>31</v>
      </c>
      <c r="R43" s="43" t="s">
        <v>78</v>
      </c>
      <c r="S43" s="6"/>
      <c r="T43" s="6" t="s">
        <v>57</v>
      </c>
      <c r="U43" s="6" t="s">
        <v>58</v>
      </c>
      <c r="V43" s="6" t="s">
        <v>59</v>
      </c>
      <c r="W43" s="6" t="s">
        <v>60</v>
      </c>
      <c r="X43" s="6" t="s">
        <v>31</v>
      </c>
    </row>
    <row r="44" spans="1:60" ht="18.75" hidden="1" customHeight="1" thickBot="1">
      <c r="D44" s="44"/>
      <c r="E44" s="45"/>
      <c r="F44" s="46"/>
      <c r="J44" s="6" t="s">
        <v>79</v>
      </c>
      <c r="K44" s="55" t="s">
        <v>108</v>
      </c>
      <c r="L44" s="56" t="e">
        <f>P40-SUM(M44:P44)</f>
        <v>#N/A</v>
      </c>
      <c r="M44" s="57"/>
      <c r="N44" s="57"/>
      <c r="O44" s="57"/>
      <c r="P44" s="57"/>
      <c r="R44" s="6" t="s">
        <v>79</v>
      </c>
      <c r="S44" s="55" t="s">
        <v>108</v>
      </c>
      <c r="T44" s="57"/>
      <c r="U44" s="57"/>
      <c r="V44" s="57"/>
      <c r="W44" s="57"/>
      <c r="X44" s="57"/>
    </row>
    <row r="45" spans="1:60" ht="18.75" hidden="1" customHeight="1">
      <c r="A45" s="117" t="s">
        <v>25</v>
      </c>
      <c r="B45" s="69"/>
      <c r="C45" s="69"/>
      <c r="D45" s="116" t="s">
        <v>48</v>
      </c>
      <c r="E45" s="116" t="s">
        <v>49</v>
      </c>
      <c r="F45" s="116" t="s">
        <v>50</v>
      </c>
      <c r="G45" s="116" t="s">
        <v>51</v>
      </c>
      <c r="H45" s="15"/>
      <c r="J45" s="6">
        <v>1</v>
      </c>
      <c r="K45" s="57"/>
      <c r="L45" s="55" t="e">
        <f>K45-SUM(M45:P45)</f>
        <v>#N/A</v>
      </c>
      <c r="M45" s="55" t="e">
        <f>ROUNDDOWN($K45*M$44/$P$40,0)</f>
        <v>#N/A</v>
      </c>
      <c r="N45" s="55" t="e">
        <f t="shared" ref="N45:P45" si="56">ROUNDDOWN($K45*N$44/$P$40,0)</f>
        <v>#N/A</v>
      </c>
      <c r="O45" s="55" t="e">
        <f t="shared" si="56"/>
        <v>#N/A</v>
      </c>
      <c r="P45" s="55" t="e">
        <f t="shared" si="56"/>
        <v>#N/A</v>
      </c>
      <c r="R45" s="6">
        <v>1</v>
      </c>
      <c r="S45" s="57"/>
      <c r="T45" s="55" t="e">
        <f>S45-SUM(U45:X45)</f>
        <v>#DIV/0!</v>
      </c>
      <c r="U45" s="55" t="e">
        <f>ROUNDDOWN($S45*U$44/SUM($T$44:$X$44),0)</f>
        <v>#DIV/0!</v>
      </c>
      <c r="V45" s="55" t="e">
        <f>ROUNDDOWN($S45*V$44/SUM($T$44:$X$44),0)</f>
        <v>#DIV/0!</v>
      </c>
      <c r="W45" s="55" t="e">
        <f>ROUNDDOWN($S45*W$44/SUM($T$44:$X$44),0)</f>
        <v>#DIV/0!</v>
      </c>
      <c r="X45" s="55" t="e">
        <f>ROUNDDOWN($S45*X$44/SUM($T$44:$X$44),0)</f>
        <v>#DIV/0!</v>
      </c>
    </row>
    <row r="46" spans="1:60" ht="18.75" hidden="1" customHeight="1">
      <c r="A46" s="117"/>
      <c r="B46" s="69"/>
      <c r="C46" s="69"/>
      <c r="D46" s="116"/>
      <c r="E46" s="116"/>
      <c r="F46" s="116"/>
      <c r="G46" s="116"/>
      <c r="H46" s="15"/>
      <c r="J46" s="6">
        <v>2</v>
      </c>
      <c r="K46" s="55">
        <f>K45</f>
        <v>0</v>
      </c>
      <c r="L46" s="55" t="e">
        <f t="shared" ref="L46:L56" si="57">K46-SUM(M46:P46)</f>
        <v>#N/A</v>
      </c>
      <c r="M46" s="55" t="e">
        <f t="shared" ref="M46:P56" si="58">ROUNDDOWN($K46*M$44/$P$40,0)</f>
        <v>#N/A</v>
      </c>
      <c r="N46" s="55" t="e">
        <f t="shared" si="58"/>
        <v>#N/A</v>
      </c>
      <c r="O46" s="55" t="e">
        <f t="shared" si="58"/>
        <v>#N/A</v>
      </c>
      <c r="P46" s="55" t="e">
        <f t="shared" si="58"/>
        <v>#N/A</v>
      </c>
      <c r="R46" s="6">
        <v>2</v>
      </c>
      <c r="S46" s="57"/>
      <c r="T46" s="55" t="e">
        <f t="shared" ref="T46:T56" si="59">S46-SUM(U46:X46)</f>
        <v>#DIV/0!</v>
      </c>
      <c r="U46" s="55" t="e">
        <f t="shared" ref="U46:X47" si="60">ROUNDDOWN($S46*U$44/SUM($T$44:$X$44),0)</f>
        <v>#DIV/0!</v>
      </c>
      <c r="V46" s="55" t="e">
        <f t="shared" si="60"/>
        <v>#DIV/0!</v>
      </c>
      <c r="W46" s="55" t="e">
        <f t="shared" si="60"/>
        <v>#DIV/0!</v>
      </c>
      <c r="X46" s="55" t="e">
        <f t="shared" si="60"/>
        <v>#DIV/0!</v>
      </c>
    </row>
    <row r="47" spans="1:60" ht="18.75" hidden="1" customHeight="1">
      <c r="A47" s="27" t="s">
        <v>118</v>
      </c>
      <c r="B47" s="68"/>
      <c r="C47" s="68"/>
      <c r="D47" s="31">
        <f t="shared" ref="D47:D55" si="61">ROUNDDOWN(M26*$D$44,0)</f>
        <v>0</v>
      </c>
      <c r="E47" s="31" t="e">
        <f t="shared" ref="E47:E55" si="62">ROUNDDOWN(N26*$E$44,0)</f>
        <v>#N/A</v>
      </c>
      <c r="F47" s="31">
        <f t="shared" ref="F47:F55" si="63">ROUNDDOWN(O26*$F$44,0)</f>
        <v>0</v>
      </c>
      <c r="G47" s="31" t="e">
        <f t="shared" ref="G47:G57" si="64">SUM(D47:F47)</f>
        <v>#N/A</v>
      </c>
      <c r="H47" s="32"/>
      <c r="J47" s="6">
        <v>3</v>
      </c>
      <c r="K47" s="55">
        <f>K45</f>
        <v>0</v>
      </c>
      <c r="L47" s="55" t="e">
        <f t="shared" si="57"/>
        <v>#N/A</v>
      </c>
      <c r="M47" s="55" t="e">
        <f t="shared" si="58"/>
        <v>#N/A</v>
      </c>
      <c r="N47" s="55" t="e">
        <f t="shared" si="58"/>
        <v>#N/A</v>
      </c>
      <c r="O47" s="55" t="e">
        <f t="shared" si="58"/>
        <v>#N/A</v>
      </c>
      <c r="P47" s="55" t="e">
        <f t="shared" si="58"/>
        <v>#N/A</v>
      </c>
      <c r="R47" s="6">
        <v>3</v>
      </c>
      <c r="S47" s="57"/>
      <c r="T47" s="55" t="e">
        <f t="shared" si="59"/>
        <v>#DIV/0!</v>
      </c>
      <c r="U47" s="55" t="e">
        <f t="shared" si="60"/>
        <v>#DIV/0!</v>
      </c>
      <c r="V47" s="55" t="e">
        <f t="shared" si="60"/>
        <v>#DIV/0!</v>
      </c>
      <c r="W47" s="55" t="e">
        <f t="shared" si="60"/>
        <v>#DIV/0!</v>
      </c>
      <c r="X47" s="55" t="e">
        <f t="shared" si="60"/>
        <v>#DIV/0!</v>
      </c>
    </row>
    <row r="48" spans="1:60" ht="18.75" hidden="1" customHeight="1">
      <c r="A48" s="27" t="s">
        <v>58</v>
      </c>
      <c r="B48" s="68"/>
      <c r="C48" s="68"/>
      <c r="D48" s="31">
        <f t="shared" si="61"/>
        <v>0</v>
      </c>
      <c r="E48" s="31" t="e">
        <f t="shared" si="62"/>
        <v>#N/A</v>
      </c>
      <c r="F48" s="31">
        <f t="shared" si="63"/>
        <v>0</v>
      </c>
      <c r="G48" s="31" t="e">
        <f t="shared" si="64"/>
        <v>#N/A</v>
      </c>
      <c r="H48" s="32"/>
      <c r="J48" s="6">
        <v>4</v>
      </c>
      <c r="K48" s="55" t="e">
        <f>$P$40-SUM($K$45:$K$47)-SUM($K$49:$K$56)</f>
        <v>#N/A</v>
      </c>
      <c r="L48" s="55" t="e">
        <f t="shared" si="57"/>
        <v>#N/A</v>
      </c>
      <c r="M48" s="55" t="e">
        <f>M44-SUM(M45:M47)-SUM(M49:M56)</f>
        <v>#N/A</v>
      </c>
      <c r="N48" s="55" t="e">
        <f t="shared" ref="N48:P48" si="65">N44-SUM(N45:N47)-SUM(N49:N56)</f>
        <v>#N/A</v>
      </c>
      <c r="O48" s="55" t="e">
        <f t="shared" si="65"/>
        <v>#N/A</v>
      </c>
      <c r="P48" s="55" t="e">
        <f t="shared" si="65"/>
        <v>#N/A</v>
      </c>
      <c r="R48" s="6">
        <v>4</v>
      </c>
      <c r="S48" s="57"/>
      <c r="T48" s="55" t="e">
        <f t="shared" si="59"/>
        <v>#DIV/0!</v>
      </c>
      <c r="U48" s="55" t="e">
        <f>U44-SUM(U45:U47)-SUM(U49:U56)</f>
        <v>#DIV/0!</v>
      </c>
      <c r="V48" s="55" t="e">
        <f t="shared" ref="V48:X48" si="66">V44-SUM(V45:V47)-SUM(V49:V56)</f>
        <v>#DIV/0!</v>
      </c>
      <c r="W48" s="55" t="e">
        <f t="shared" si="66"/>
        <v>#DIV/0!</v>
      </c>
      <c r="X48" s="55" t="e">
        <f t="shared" si="66"/>
        <v>#DIV/0!</v>
      </c>
    </row>
    <row r="49" spans="1:48" ht="18.75" hidden="1" customHeight="1">
      <c r="A49" s="27" t="s">
        <v>59</v>
      </c>
      <c r="B49" s="68"/>
      <c r="C49" s="68"/>
      <c r="D49" s="31">
        <f t="shared" si="61"/>
        <v>0</v>
      </c>
      <c r="E49" s="31" t="e">
        <f t="shared" si="62"/>
        <v>#N/A</v>
      </c>
      <c r="F49" s="31">
        <f t="shared" si="63"/>
        <v>0</v>
      </c>
      <c r="G49" s="31" t="e">
        <f t="shared" si="64"/>
        <v>#N/A</v>
      </c>
      <c r="H49" s="32"/>
      <c r="J49" s="6">
        <v>5</v>
      </c>
      <c r="K49" s="55" t="e">
        <f>ROUNDDOWN(($P$40-SUM($K$45:$K$47))/9,-2)</f>
        <v>#N/A</v>
      </c>
      <c r="L49" s="55" t="e">
        <f t="shared" si="57"/>
        <v>#N/A</v>
      </c>
      <c r="M49" s="55" t="e">
        <f t="shared" si="58"/>
        <v>#N/A</v>
      </c>
      <c r="N49" s="55" t="e">
        <f t="shared" si="58"/>
        <v>#N/A</v>
      </c>
      <c r="O49" s="55" t="e">
        <f t="shared" si="58"/>
        <v>#N/A</v>
      </c>
      <c r="P49" s="55" t="e">
        <f t="shared" si="58"/>
        <v>#N/A</v>
      </c>
      <c r="R49" s="6">
        <v>5</v>
      </c>
      <c r="S49" s="57"/>
      <c r="T49" s="55" t="e">
        <f t="shared" si="59"/>
        <v>#DIV/0!</v>
      </c>
      <c r="U49" s="55" t="e">
        <f>ROUNDDOWN($S49*U$44/SUM($T$44:$X$44),0)</f>
        <v>#DIV/0!</v>
      </c>
      <c r="V49" s="55" t="e">
        <f>ROUNDDOWN($S49*V$44/SUM($T$44:$X$44),0)</f>
        <v>#DIV/0!</v>
      </c>
      <c r="W49" s="55" t="e">
        <f>ROUNDDOWN($S49*W$44/SUM($T$44:$X$44),0)</f>
        <v>#DIV/0!</v>
      </c>
      <c r="X49" s="55" t="e">
        <f>ROUNDDOWN($S49*X$44/SUM($T$44:$X$44),0)</f>
        <v>#DIV/0!</v>
      </c>
    </row>
    <row r="50" spans="1:48" ht="18.75" hidden="1" customHeight="1">
      <c r="A50" s="27" t="s">
        <v>60</v>
      </c>
      <c r="B50" s="68"/>
      <c r="C50" s="68"/>
      <c r="D50" s="31">
        <f t="shared" si="61"/>
        <v>0</v>
      </c>
      <c r="E50" s="31" t="e">
        <f t="shared" si="62"/>
        <v>#N/A</v>
      </c>
      <c r="F50" s="31">
        <f t="shared" si="63"/>
        <v>0</v>
      </c>
      <c r="G50" s="31" t="e">
        <f t="shared" si="64"/>
        <v>#N/A</v>
      </c>
      <c r="H50" s="32"/>
      <c r="J50" s="6">
        <v>6</v>
      </c>
      <c r="K50" s="55" t="e">
        <f t="shared" ref="K50:K56" si="67">ROUNDDOWN(($P$40-SUM($K$45:$K$47))/9,-2)</f>
        <v>#N/A</v>
      </c>
      <c r="L50" s="55" t="e">
        <f t="shared" si="57"/>
        <v>#N/A</v>
      </c>
      <c r="M50" s="55" t="e">
        <f t="shared" si="58"/>
        <v>#N/A</v>
      </c>
      <c r="N50" s="55" t="e">
        <f t="shared" si="58"/>
        <v>#N/A</v>
      </c>
      <c r="O50" s="55" t="e">
        <f t="shared" si="58"/>
        <v>#N/A</v>
      </c>
      <c r="P50" s="55" t="e">
        <f t="shared" si="58"/>
        <v>#N/A</v>
      </c>
      <c r="R50" s="6">
        <v>6</v>
      </c>
      <c r="S50" s="57"/>
      <c r="T50" s="55" t="e">
        <f t="shared" si="59"/>
        <v>#DIV/0!</v>
      </c>
      <c r="U50" s="55" t="e">
        <f>ROUNDDOWN($S50*U$44/SUM($T$44:$X$44),0)</f>
        <v>#DIV/0!</v>
      </c>
      <c r="V50" s="55" t="e">
        <f t="shared" ref="U50:X56" si="68">ROUNDDOWN($S50*V$44/SUM($T$44:$X$44),0)</f>
        <v>#DIV/0!</v>
      </c>
      <c r="W50" s="55" t="e">
        <f t="shared" si="68"/>
        <v>#DIV/0!</v>
      </c>
      <c r="X50" s="55" t="e">
        <f t="shared" si="68"/>
        <v>#DIV/0!</v>
      </c>
    </row>
    <row r="51" spans="1:48" ht="18.75" hidden="1" customHeight="1">
      <c r="A51" s="27" t="s">
        <v>31</v>
      </c>
      <c r="B51" s="68"/>
      <c r="C51" s="68"/>
      <c r="D51" s="31">
        <f t="shared" si="61"/>
        <v>0</v>
      </c>
      <c r="E51" s="31" t="e">
        <f t="shared" si="62"/>
        <v>#N/A</v>
      </c>
      <c r="F51" s="31">
        <f t="shared" si="63"/>
        <v>0</v>
      </c>
      <c r="G51" s="31" t="e">
        <f t="shared" si="64"/>
        <v>#N/A</v>
      </c>
      <c r="H51" s="32"/>
      <c r="J51" s="6">
        <v>7</v>
      </c>
      <c r="K51" s="55" t="e">
        <f t="shared" si="67"/>
        <v>#N/A</v>
      </c>
      <c r="L51" s="55" t="e">
        <f t="shared" si="57"/>
        <v>#N/A</v>
      </c>
      <c r="M51" s="55" t="e">
        <f t="shared" si="58"/>
        <v>#N/A</v>
      </c>
      <c r="N51" s="55" t="e">
        <f t="shared" si="58"/>
        <v>#N/A</v>
      </c>
      <c r="O51" s="55" t="e">
        <f t="shared" si="58"/>
        <v>#N/A</v>
      </c>
      <c r="P51" s="55" t="e">
        <f t="shared" si="58"/>
        <v>#N/A</v>
      </c>
      <c r="R51" s="6">
        <v>7</v>
      </c>
      <c r="S51" s="57"/>
      <c r="T51" s="55" t="e">
        <f t="shared" si="59"/>
        <v>#DIV/0!</v>
      </c>
      <c r="U51" s="55" t="e">
        <f>ROUNDDOWN($S51*U$44/SUM($T$44:$X$44),0)</f>
        <v>#DIV/0!</v>
      </c>
      <c r="V51" s="55" t="e">
        <f t="shared" si="68"/>
        <v>#DIV/0!</v>
      </c>
      <c r="W51" s="55" t="e">
        <f t="shared" si="68"/>
        <v>#DIV/0!</v>
      </c>
      <c r="X51" s="55" t="e">
        <f t="shared" si="68"/>
        <v>#DIV/0!</v>
      </c>
    </row>
    <row r="52" spans="1:48" ht="18.75" hidden="1" customHeight="1">
      <c r="A52" s="27" t="s">
        <v>32</v>
      </c>
      <c r="B52" s="68"/>
      <c r="C52" s="68"/>
      <c r="D52" s="31">
        <f t="shared" si="61"/>
        <v>0</v>
      </c>
      <c r="E52" s="31" t="e">
        <f t="shared" si="62"/>
        <v>#N/A</v>
      </c>
      <c r="F52" s="31">
        <f t="shared" si="63"/>
        <v>0</v>
      </c>
      <c r="G52" s="31" t="e">
        <f t="shared" si="64"/>
        <v>#N/A</v>
      </c>
      <c r="H52" s="32"/>
      <c r="J52" s="6">
        <v>8</v>
      </c>
      <c r="K52" s="55" t="e">
        <f t="shared" si="67"/>
        <v>#N/A</v>
      </c>
      <c r="L52" s="55" t="e">
        <f t="shared" si="57"/>
        <v>#N/A</v>
      </c>
      <c r="M52" s="55" t="e">
        <f t="shared" si="58"/>
        <v>#N/A</v>
      </c>
      <c r="N52" s="55" t="e">
        <f t="shared" si="58"/>
        <v>#N/A</v>
      </c>
      <c r="O52" s="55" t="e">
        <f t="shared" si="58"/>
        <v>#N/A</v>
      </c>
      <c r="P52" s="55" t="e">
        <f t="shared" si="58"/>
        <v>#N/A</v>
      </c>
      <c r="R52" s="6">
        <v>8</v>
      </c>
      <c r="S52" s="57"/>
      <c r="T52" s="55" t="e">
        <f t="shared" si="59"/>
        <v>#DIV/0!</v>
      </c>
      <c r="U52" s="55" t="e">
        <f>ROUNDDOWN($S52*U$44/SUM($T$44:$X$44),0)</f>
        <v>#DIV/0!</v>
      </c>
      <c r="V52" s="55" t="e">
        <f t="shared" si="68"/>
        <v>#DIV/0!</v>
      </c>
      <c r="W52" s="55" t="e">
        <f t="shared" si="68"/>
        <v>#DIV/0!</v>
      </c>
      <c r="X52" s="55" t="e">
        <f t="shared" si="68"/>
        <v>#DIV/0!</v>
      </c>
    </row>
    <row r="53" spans="1:48" ht="18.75" hidden="1" customHeight="1">
      <c r="A53" s="27" t="s">
        <v>33</v>
      </c>
      <c r="B53" s="68"/>
      <c r="C53" s="68"/>
      <c r="D53" s="31">
        <f t="shared" si="61"/>
        <v>0</v>
      </c>
      <c r="E53" s="31" t="e">
        <f t="shared" si="62"/>
        <v>#N/A</v>
      </c>
      <c r="F53" s="31">
        <f t="shared" si="63"/>
        <v>0</v>
      </c>
      <c r="G53" s="31" t="e">
        <f t="shared" si="64"/>
        <v>#N/A</v>
      </c>
      <c r="H53" s="32"/>
      <c r="J53" s="6">
        <v>9</v>
      </c>
      <c r="K53" s="55" t="e">
        <f t="shared" si="67"/>
        <v>#N/A</v>
      </c>
      <c r="L53" s="55" t="e">
        <f t="shared" si="57"/>
        <v>#N/A</v>
      </c>
      <c r="M53" s="55" t="e">
        <f t="shared" si="58"/>
        <v>#N/A</v>
      </c>
      <c r="N53" s="55" t="e">
        <f t="shared" si="58"/>
        <v>#N/A</v>
      </c>
      <c r="O53" s="55" t="e">
        <f t="shared" si="58"/>
        <v>#N/A</v>
      </c>
      <c r="P53" s="55" t="e">
        <f t="shared" si="58"/>
        <v>#N/A</v>
      </c>
      <c r="R53" s="6">
        <v>9</v>
      </c>
      <c r="S53" s="57"/>
      <c r="T53" s="55" t="e">
        <f t="shared" si="59"/>
        <v>#DIV/0!</v>
      </c>
      <c r="U53" s="55" t="e">
        <f>ROUNDDOWN($S53*U$44/SUM($T$44:$X$44),0)</f>
        <v>#DIV/0!</v>
      </c>
      <c r="V53" s="55" t="e">
        <f t="shared" si="68"/>
        <v>#DIV/0!</v>
      </c>
      <c r="W53" s="55" t="e">
        <f t="shared" si="68"/>
        <v>#DIV/0!</v>
      </c>
      <c r="X53" s="55" t="e">
        <f t="shared" si="68"/>
        <v>#DIV/0!</v>
      </c>
    </row>
    <row r="54" spans="1:48" ht="18.75" hidden="1" customHeight="1">
      <c r="A54" s="27" t="s">
        <v>34</v>
      </c>
      <c r="B54" s="68"/>
      <c r="C54" s="68"/>
      <c r="D54" s="31">
        <f t="shared" si="61"/>
        <v>0</v>
      </c>
      <c r="E54" s="31" t="e">
        <f t="shared" si="62"/>
        <v>#N/A</v>
      </c>
      <c r="F54" s="31">
        <f t="shared" si="63"/>
        <v>0</v>
      </c>
      <c r="G54" s="31" t="e">
        <f t="shared" si="64"/>
        <v>#N/A</v>
      </c>
      <c r="H54" s="32"/>
      <c r="J54" s="6">
        <v>10</v>
      </c>
      <c r="K54" s="55" t="e">
        <f t="shared" si="67"/>
        <v>#N/A</v>
      </c>
      <c r="L54" s="55" t="e">
        <f t="shared" si="57"/>
        <v>#N/A</v>
      </c>
      <c r="M54" s="55" t="e">
        <f t="shared" si="58"/>
        <v>#N/A</v>
      </c>
      <c r="N54" s="55" t="e">
        <f t="shared" si="58"/>
        <v>#N/A</v>
      </c>
      <c r="O54" s="55" t="e">
        <f t="shared" si="58"/>
        <v>#N/A</v>
      </c>
      <c r="P54" s="55" t="e">
        <f t="shared" si="58"/>
        <v>#N/A</v>
      </c>
      <c r="R54" s="6">
        <v>10</v>
      </c>
      <c r="S54" s="57"/>
      <c r="T54" s="55" t="e">
        <f t="shared" si="59"/>
        <v>#DIV/0!</v>
      </c>
      <c r="U54" s="55" t="e">
        <f>ROUNDDOWN($S54*U$44/SUM($T$44:$X$44),0)</f>
        <v>#DIV/0!</v>
      </c>
      <c r="V54" s="55" t="e">
        <f t="shared" si="68"/>
        <v>#DIV/0!</v>
      </c>
      <c r="W54" s="55" t="e">
        <f t="shared" si="68"/>
        <v>#DIV/0!</v>
      </c>
      <c r="X54" s="55" t="e">
        <f t="shared" si="68"/>
        <v>#DIV/0!</v>
      </c>
    </row>
    <row r="55" spans="1:48" ht="18.75" hidden="1" customHeight="1" thickBot="1">
      <c r="A55" s="27" t="s">
        <v>35</v>
      </c>
      <c r="B55" s="74"/>
      <c r="C55" s="74"/>
      <c r="D55" s="47">
        <f t="shared" si="61"/>
        <v>0</v>
      </c>
      <c r="E55" s="33" t="e">
        <f t="shared" si="62"/>
        <v>#N/A</v>
      </c>
      <c r="F55" s="33">
        <f t="shared" si="63"/>
        <v>0</v>
      </c>
      <c r="G55" s="33" t="e">
        <f t="shared" si="64"/>
        <v>#N/A</v>
      </c>
      <c r="H55" s="32"/>
      <c r="J55" s="6">
        <v>11</v>
      </c>
      <c r="K55" s="55" t="e">
        <f t="shared" si="67"/>
        <v>#N/A</v>
      </c>
      <c r="L55" s="55" t="e">
        <f t="shared" si="57"/>
        <v>#N/A</v>
      </c>
      <c r="M55" s="55" t="e">
        <f t="shared" si="58"/>
        <v>#N/A</v>
      </c>
      <c r="N55" s="55" t="e">
        <f t="shared" si="58"/>
        <v>#N/A</v>
      </c>
      <c r="O55" s="55" t="e">
        <f t="shared" si="58"/>
        <v>#N/A</v>
      </c>
      <c r="P55" s="55" t="e">
        <f t="shared" si="58"/>
        <v>#N/A</v>
      </c>
      <c r="R55" s="6">
        <v>11</v>
      </c>
      <c r="S55" s="57"/>
      <c r="T55" s="55" t="e">
        <f t="shared" si="59"/>
        <v>#DIV/0!</v>
      </c>
      <c r="U55" s="55" t="e">
        <f t="shared" si="68"/>
        <v>#DIV/0!</v>
      </c>
      <c r="V55" s="55" t="e">
        <f>ROUNDDOWN($S55*V$44/SUM($T$44:$X$44),0)</f>
        <v>#DIV/0!</v>
      </c>
      <c r="W55" s="55" t="e">
        <f t="shared" si="68"/>
        <v>#DIV/0!</v>
      </c>
      <c r="X55" s="55" t="e">
        <f t="shared" si="68"/>
        <v>#DIV/0!</v>
      </c>
      <c r="AV55" s="48"/>
    </row>
    <row r="56" spans="1:48" ht="18.75" hidden="1" customHeight="1" thickTop="1">
      <c r="A56" s="13" t="s">
        <v>12</v>
      </c>
      <c r="B56" s="69"/>
      <c r="C56" s="69"/>
      <c r="D56" s="31">
        <f>SUM(D47:D55)</f>
        <v>0</v>
      </c>
      <c r="E56" s="31" t="e">
        <f>SUM(E47:E55)</f>
        <v>#N/A</v>
      </c>
      <c r="F56" s="31">
        <f>SUM(F47:F55)</f>
        <v>0</v>
      </c>
      <c r="G56" s="31" t="e">
        <f t="shared" si="64"/>
        <v>#N/A</v>
      </c>
      <c r="H56" s="32" t="e">
        <f>$P$40-G56</f>
        <v>#N/A</v>
      </c>
      <c r="J56" s="6">
        <v>12</v>
      </c>
      <c r="K56" s="55" t="e">
        <f t="shared" si="67"/>
        <v>#N/A</v>
      </c>
      <c r="L56" s="55" t="e">
        <f t="shared" si="57"/>
        <v>#N/A</v>
      </c>
      <c r="M56" s="55" t="e">
        <f t="shared" si="58"/>
        <v>#N/A</v>
      </c>
      <c r="N56" s="55" t="e">
        <f t="shared" si="58"/>
        <v>#N/A</v>
      </c>
      <c r="O56" s="55" t="e">
        <f t="shared" si="58"/>
        <v>#N/A</v>
      </c>
      <c r="P56" s="55" t="e">
        <f t="shared" si="58"/>
        <v>#N/A</v>
      </c>
      <c r="R56" s="6">
        <v>12</v>
      </c>
      <c r="S56" s="57"/>
      <c r="T56" s="55" t="e">
        <f t="shared" si="59"/>
        <v>#DIV/0!</v>
      </c>
      <c r="U56" s="55" t="e">
        <f t="shared" si="68"/>
        <v>#DIV/0!</v>
      </c>
      <c r="V56" s="55" t="e">
        <f t="shared" si="68"/>
        <v>#DIV/0!</v>
      </c>
      <c r="W56" s="55" t="e">
        <f t="shared" si="68"/>
        <v>#DIV/0!</v>
      </c>
      <c r="X56" s="55" t="e">
        <f t="shared" si="68"/>
        <v>#DIV/0!</v>
      </c>
    </row>
    <row r="57" spans="1:48" ht="18.75" hidden="1" customHeight="1">
      <c r="A57" s="34" t="s">
        <v>61</v>
      </c>
      <c r="B57" s="75"/>
      <c r="C57" s="75"/>
      <c r="D57" s="31">
        <f>ROUNDDOWN(M36*D44,0)</f>
        <v>0</v>
      </c>
      <c r="E57" s="31" t="e">
        <f>ROUNDDOWN(N36*E44,0)</f>
        <v>#N/A</v>
      </c>
      <c r="F57" s="31" t="e">
        <f>ROUNDDOWN(O36*F44,0)</f>
        <v>#N/A</v>
      </c>
      <c r="G57" s="31" t="e">
        <f t="shared" si="64"/>
        <v>#N/A</v>
      </c>
      <c r="H57" s="32" t="e">
        <f>$P$40-G57</f>
        <v>#N/A</v>
      </c>
      <c r="K57" s="55" t="e">
        <f>SUM(K45:K56)</f>
        <v>#N/A</v>
      </c>
      <c r="L57" s="55" t="e">
        <f t="shared" ref="L57:P57" si="69">SUM(L45:L56)</f>
        <v>#N/A</v>
      </c>
      <c r="M57" s="55" t="e">
        <f t="shared" si="69"/>
        <v>#N/A</v>
      </c>
      <c r="N57" s="55" t="e">
        <f t="shared" si="69"/>
        <v>#N/A</v>
      </c>
      <c r="O57" s="55" t="e">
        <f t="shared" si="69"/>
        <v>#N/A</v>
      </c>
      <c r="P57" s="55" t="e">
        <f t="shared" si="69"/>
        <v>#N/A</v>
      </c>
      <c r="R57" s="6"/>
      <c r="S57" s="55">
        <f>SUM(S45:S56)</f>
        <v>0</v>
      </c>
      <c r="T57" s="55" t="e">
        <f t="shared" ref="T57:X57" si="70">SUM(T45:T56)</f>
        <v>#DIV/0!</v>
      </c>
      <c r="U57" s="55" t="e">
        <f t="shared" si="70"/>
        <v>#DIV/0!</v>
      </c>
      <c r="V57" s="55" t="e">
        <f t="shared" si="70"/>
        <v>#DIV/0!</v>
      </c>
      <c r="W57" s="55" t="e">
        <f t="shared" si="70"/>
        <v>#DIV/0!</v>
      </c>
      <c r="X57" s="55" t="e">
        <f t="shared" si="70"/>
        <v>#DIV/0!</v>
      </c>
    </row>
    <row r="58" spans="1:48" ht="18.75" hidden="1" customHeight="1">
      <c r="A58" s="118" t="s">
        <v>65</v>
      </c>
      <c r="B58" s="69"/>
      <c r="C58" s="69"/>
      <c r="E58" s="121" t="s">
        <v>69</v>
      </c>
      <c r="F58" s="121"/>
      <c r="G58" s="31" t="e">
        <f>P39</f>
        <v>#N/A</v>
      </c>
      <c r="H58" s="32"/>
      <c r="K58" s="58"/>
      <c r="L58" s="58"/>
      <c r="M58" s="58"/>
      <c r="N58" s="58"/>
    </row>
    <row r="59" spans="1:48" ht="18.75" hidden="1" customHeight="1">
      <c r="A59" s="119"/>
      <c r="B59" s="69"/>
      <c r="C59" s="69"/>
      <c r="E59" s="32"/>
      <c r="F59" s="32" t="s">
        <v>80</v>
      </c>
      <c r="G59" s="32" t="e">
        <f>G56-$G$54</f>
        <v>#N/A</v>
      </c>
      <c r="H59" s="32" t="e">
        <f>$P$40-G59</f>
        <v>#N/A</v>
      </c>
    </row>
    <row r="60" spans="1:48" ht="18.75" hidden="1" customHeight="1">
      <c r="A60" s="120"/>
      <c r="B60" s="69"/>
      <c r="C60" s="69"/>
      <c r="F60" s="6" t="s">
        <v>81</v>
      </c>
      <c r="G60" s="32" t="e">
        <f>G57-$G$54</f>
        <v>#N/A</v>
      </c>
      <c r="H60" s="32" t="e">
        <f>$P$40-G60</f>
        <v>#N/A</v>
      </c>
    </row>
    <row r="61" spans="1:48" ht="18.75" hidden="1" customHeight="1"/>
    <row r="62" spans="1:48" ht="18.75" hidden="1" customHeight="1"/>
    <row r="63" spans="1:48" ht="18.75" hidden="1" customHeight="1"/>
    <row r="64" spans="1:48" ht="18.75" hidden="1" customHeight="1"/>
    <row r="65" spans="1:20" ht="18.75" hidden="1" customHeight="1"/>
    <row r="66" spans="1:20" ht="18.75" hidden="1" customHeight="1"/>
    <row r="67" spans="1:20" ht="18.75" hidden="1" customHeight="1">
      <c r="A67" s="43" t="s">
        <v>82</v>
      </c>
      <c r="B67" s="43"/>
      <c r="C67" s="43"/>
      <c r="F67" s="43" t="s">
        <v>82</v>
      </c>
      <c r="K67" s="43" t="s">
        <v>83</v>
      </c>
    </row>
    <row r="68" spans="1:20" ht="18.75" hidden="1" customHeight="1">
      <c r="A68" s="49"/>
      <c r="B68" s="49" t="s">
        <v>84</v>
      </c>
      <c r="D68" s="49"/>
      <c r="E68" s="49" t="s">
        <v>45</v>
      </c>
      <c r="F68" s="49" t="s">
        <v>66</v>
      </c>
      <c r="G68" s="49" t="s">
        <v>67</v>
      </c>
      <c r="H68" s="124" t="s">
        <v>85</v>
      </c>
      <c r="I68" s="50" t="s">
        <v>45</v>
      </c>
      <c r="J68" s="50" t="s">
        <v>66</v>
      </c>
      <c r="K68" s="50" t="s">
        <v>67</v>
      </c>
      <c r="O68" s="7"/>
      <c r="P68" s="7"/>
      <c r="S68" s="6"/>
      <c r="T68" s="6"/>
    </row>
    <row r="69" spans="1:20" ht="18.75" hidden="1" customHeight="1">
      <c r="A69" s="49" t="s">
        <v>45</v>
      </c>
      <c r="B69" s="51">
        <f>VLOOKUP($D$1,$A$87:$M$98,11,FALSE)</f>
        <v>540000</v>
      </c>
      <c r="D69" s="49" t="s">
        <v>54</v>
      </c>
      <c r="E69" s="52">
        <f>VLOOKUP($D$1,$A$87:$M$98,2,FALSE)</f>
        <v>7.9799999999999996E-2</v>
      </c>
      <c r="F69" s="52">
        <f>VLOOKUP($D$1,$A$87:$M$98,5,FALSE)</f>
        <v>2.69E-2</v>
      </c>
      <c r="G69" s="52">
        <f>VLOOKUP($D$1,$A$87:$M$98,8,FALSE)</f>
        <v>2.3199999999999998E-2</v>
      </c>
      <c r="H69" s="124"/>
      <c r="I69" s="52">
        <f>E69</f>
        <v>7.9799999999999996E-2</v>
      </c>
      <c r="J69" s="52">
        <f>F69</f>
        <v>2.69E-2</v>
      </c>
      <c r="K69" s="52">
        <f>G69</f>
        <v>2.3199999999999998E-2</v>
      </c>
      <c r="O69" s="7"/>
      <c r="P69" s="7"/>
      <c r="S69" s="6"/>
      <c r="T69" s="6"/>
    </row>
    <row r="70" spans="1:20" ht="18.75" hidden="1" customHeight="1">
      <c r="A70" s="49" t="s">
        <v>66</v>
      </c>
      <c r="B70" s="51">
        <f>VLOOKUP($D$1,$A$87:$M$98,12,FALSE)</f>
        <v>190000</v>
      </c>
      <c r="D70" s="49" t="s">
        <v>86</v>
      </c>
      <c r="E70" s="51">
        <f>VLOOKUP($D$1,$A$87:$M$98,3,FALSE)</f>
        <v>27311</v>
      </c>
      <c r="F70" s="51">
        <f>VLOOKUP($D$1,$A$87:$M$98,6,FALSE)</f>
        <v>9178</v>
      </c>
      <c r="G70" s="51">
        <f>VLOOKUP($D$1,$A$87:$M$98,9,FALSE)</f>
        <v>17062</v>
      </c>
      <c r="H70" s="124"/>
      <c r="I70" s="51" t="e">
        <f>ROUNDDOWN(E70*VLOOKUP($D$3,$A$79:$B$82,2,FALSE),0)</f>
        <v>#N/A</v>
      </c>
      <c r="J70" s="51" t="e">
        <f t="shared" ref="I70:K71" si="71">ROUNDDOWN(F70*VLOOKUP($D$3,$A$79:$B$82,2,FALSE),0)</f>
        <v>#N/A</v>
      </c>
      <c r="K70" s="51" t="e">
        <f t="shared" si="71"/>
        <v>#N/A</v>
      </c>
      <c r="O70" s="7"/>
      <c r="P70" s="7"/>
      <c r="S70" s="6"/>
      <c r="T70" s="6"/>
    </row>
    <row r="71" spans="1:20" ht="18.75" hidden="1" customHeight="1">
      <c r="A71" s="49" t="s">
        <v>67</v>
      </c>
      <c r="B71" s="51">
        <f>VLOOKUP($D$1,$A$87:$M$98,13,FALSE)</f>
        <v>160000</v>
      </c>
      <c r="D71" s="49" t="s">
        <v>56</v>
      </c>
      <c r="E71" s="51">
        <f>VLOOKUP($D$1,$A$87:$M$98,4,FALSE)</f>
        <v>29668</v>
      </c>
      <c r="F71" s="51">
        <f>VLOOKUP($D$1,$A$87:$M$98,7,FALSE)</f>
        <v>9970</v>
      </c>
      <c r="G71" s="51">
        <f>VLOOKUP($D$1,$A$87:$M$98,10,FALSE)</f>
        <v>0</v>
      </c>
      <c r="H71" s="124"/>
      <c r="I71" s="51" t="e">
        <f t="shared" si="71"/>
        <v>#N/A</v>
      </c>
      <c r="J71" s="51" t="e">
        <f t="shared" si="71"/>
        <v>#N/A</v>
      </c>
      <c r="K71" s="51" t="e">
        <f t="shared" si="71"/>
        <v>#N/A</v>
      </c>
      <c r="O71" s="7"/>
      <c r="P71" s="7"/>
      <c r="S71" s="6"/>
      <c r="T71" s="6"/>
    </row>
    <row r="72" spans="1:20" ht="18.75" hidden="1" customHeight="1">
      <c r="O72" s="7"/>
      <c r="P72" s="7"/>
      <c r="S72" s="6"/>
      <c r="T72" s="6"/>
    </row>
    <row r="73" spans="1:20" ht="18.75" hidden="1" customHeight="1">
      <c r="A73" s="43" t="s">
        <v>87</v>
      </c>
      <c r="O73" s="7"/>
      <c r="P73" s="7"/>
      <c r="S73" s="6"/>
      <c r="T73" s="6"/>
    </row>
    <row r="74" spans="1:20" ht="18.75" hidden="1" customHeight="1">
      <c r="A74" s="49" t="s">
        <v>88</v>
      </c>
      <c r="B74" s="30">
        <v>1</v>
      </c>
      <c r="O74" s="7"/>
      <c r="P74" s="7"/>
      <c r="S74" s="6"/>
      <c r="T74" s="6"/>
    </row>
    <row r="75" spans="1:20" ht="18.75" hidden="1" customHeight="1">
      <c r="A75" s="49" t="s">
        <v>89</v>
      </c>
      <c r="B75" s="30">
        <v>0.5</v>
      </c>
      <c r="O75" s="7"/>
      <c r="P75" s="7"/>
      <c r="S75" s="6"/>
      <c r="T75" s="6"/>
    </row>
    <row r="76" spans="1:20" ht="18.75" hidden="1" customHeight="1">
      <c r="A76" s="49" t="s">
        <v>90</v>
      </c>
      <c r="B76" s="30">
        <v>0.75</v>
      </c>
      <c r="O76" s="7"/>
      <c r="P76" s="7"/>
      <c r="S76" s="6"/>
      <c r="T76" s="6"/>
    </row>
    <row r="77" spans="1:20" ht="18.75" hidden="1" customHeight="1">
      <c r="B77" s="25"/>
      <c r="O77" s="7"/>
      <c r="P77" s="7"/>
      <c r="S77" s="6"/>
      <c r="T77" s="6"/>
    </row>
    <row r="78" spans="1:20" ht="18.75" hidden="1" customHeight="1">
      <c r="A78" s="43" t="s">
        <v>91</v>
      </c>
      <c r="E78" s="43" t="s">
        <v>92</v>
      </c>
      <c r="O78" s="7"/>
      <c r="P78" s="7"/>
      <c r="S78" s="6"/>
      <c r="T78" s="6"/>
    </row>
    <row r="79" spans="1:20" ht="18.75" hidden="1" customHeight="1">
      <c r="A79" s="49" t="s">
        <v>93</v>
      </c>
      <c r="B79" s="53">
        <v>1</v>
      </c>
      <c r="C79" s="6" t="s">
        <v>94</v>
      </c>
      <c r="E79" s="54">
        <v>1</v>
      </c>
      <c r="F79" s="23" t="s">
        <v>95</v>
      </c>
      <c r="O79" s="7"/>
      <c r="P79" s="7"/>
      <c r="S79" s="6"/>
      <c r="T79" s="6"/>
    </row>
    <row r="80" spans="1:20" ht="18.75" hidden="1" customHeight="1">
      <c r="A80" s="49" t="s">
        <v>131</v>
      </c>
      <c r="B80" s="53">
        <v>0.8</v>
      </c>
      <c r="C80" s="6" t="s">
        <v>96</v>
      </c>
      <c r="E80" s="54">
        <v>2</v>
      </c>
      <c r="F80" s="23" t="s">
        <v>97</v>
      </c>
      <c r="O80" s="7"/>
      <c r="P80" s="7"/>
      <c r="S80" s="6"/>
      <c r="T80" s="6"/>
    </row>
    <row r="81" spans="1:20" ht="18.75" hidden="1" customHeight="1">
      <c r="A81" s="49" t="s">
        <v>132</v>
      </c>
      <c r="B81" s="53">
        <v>0.5</v>
      </c>
      <c r="C81" s="6" t="s">
        <v>98</v>
      </c>
      <c r="O81" s="7"/>
      <c r="P81" s="7"/>
      <c r="S81" s="6"/>
      <c r="T81" s="6"/>
    </row>
    <row r="82" spans="1:20" ht="18.75" hidden="1" customHeight="1">
      <c r="A82" s="49" t="s">
        <v>133</v>
      </c>
      <c r="B82" s="53">
        <v>0.3</v>
      </c>
      <c r="C82" s="6" t="s">
        <v>99</v>
      </c>
      <c r="O82" s="7"/>
      <c r="P82" s="7"/>
      <c r="S82" s="6"/>
      <c r="T82" s="6"/>
    </row>
    <row r="83" spans="1:20" ht="18.75" hidden="1" customHeight="1">
      <c r="O83" s="7"/>
      <c r="P83" s="7"/>
      <c r="S83" s="6"/>
      <c r="T83" s="6"/>
    </row>
    <row r="84" spans="1:20" ht="18.75" hidden="1" customHeight="1">
      <c r="A84" s="43" t="s">
        <v>100</v>
      </c>
      <c r="O84" s="7"/>
      <c r="P84" s="7"/>
      <c r="S84" s="6"/>
      <c r="T84" s="6"/>
    </row>
    <row r="85" spans="1:20" ht="18.75" hidden="1" customHeight="1">
      <c r="A85" s="59"/>
      <c r="B85" s="59" t="s">
        <v>109</v>
      </c>
      <c r="C85" s="59"/>
      <c r="D85" s="59"/>
      <c r="E85" s="59" t="s">
        <v>110</v>
      </c>
      <c r="F85" s="59"/>
      <c r="G85" s="59"/>
      <c r="H85" s="59" t="s">
        <v>24</v>
      </c>
      <c r="I85" s="59"/>
      <c r="J85" s="59"/>
      <c r="K85" s="59" t="s">
        <v>84</v>
      </c>
      <c r="L85" s="59"/>
      <c r="M85" s="59"/>
      <c r="O85" s="7"/>
      <c r="P85" s="7"/>
      <c r="S85" s="6"/>
      <c r="T85" s="6"/>
    </row>
    <row r="86" spans="1:20" ht="18.75" hidden="1" customHeight="1">
      <c r="A86" s="59" t="s">
        <v>111</v>
      </c>
      <c r="B86" s="59" t="s">
        <v>54</v>
      </c>
      <c r="C86" s="59" t="s">
        <v>55</v>
      </c>
      <c r="D86" s="59" t="s">
        <v>56</v>
      </c>
      <c r="E86" s="59" t="s">
        <v>54</v>
      </c>
      <c r="F86" s="59" t="s">
        <v>55</v>
      </c>
      <c r="G86" s="59" t="s">
        <v>56</v>
      </c>
      <c r="H86" s="59" t="s">
        <v>54</v>
      </c>
      <c r="I86" s="59" t="s">
        <v>55</v>
      </c>
      <c r="J86" s="59" t="s">
        <v>56</v>
      </c>
      <c r="K86" s="59" t="s">
        <v>109</v>
      </c>
      <c r="L86" s="59" t="s">
        <v>110</v>
      </c>
      <c r="M86" s="59" t="s">
        <v>24</v>
      </c>
      <c r="O86" s="7"/>
      <c r="P86" s="7"/>
      <c r="S86" s="6"/>
      <c r="T86" s="6"/>
    </row>
    <row r="87" spans="1:20" ht="18.75" hidden="1" customHeight="1">
      <c r="A87" s="30" t="s">
        <v>101</v>
      </c>
      <c r="B87" s="52">
        <v>8.2500000000000004E-2</v>
      </c>
      <c r="C87" s="51">
        <v>26400</v>
      </c>
      <c r="D87" s="51">
        <v>23280</v>
      </c>
      <c r="E87" s="52">
        <v>2.4299999999999999E-2</v>
      </c>
      <c r="F87" s="51">
        <v>7680</v>
      </c>
      <c r="G87" s="51">
        <v>6720</v>
      </c>
      <c r="H87" s="52">
        <v>2.3400000000000001E-2</v>
      </c>
      <c r="I87" s="51">
        <v>8160</v>
      </c>
      <c r="J87" s="51">
        <v>5040</v>
      </c>
      <c r="K87" s="51">
        <v>500000</v>
      </c>
      <c r="L87" s="51">
        <v>130000</v>
      </c>
      <c r="M87" s="51">
        <v>100000</v>
      </c>
      <c r="O87" s="7"/>
      <c r="P87" s="7"/>
      <c r="S87" s="6"/>
      <c r="T87" s="6"/>
    </row>
    <row r="88" spans="1:20" ht="18.75" hidden="1" customHeight="1">
      <c r="A88" s="30" t="s">
        <v>102</v>
      </c>
      <c r="B88" s="52">
        <v>8.0600000000000005E-2</v>
      </c>
      <c r="C88" s="51">
        <v>26400</v>
      </c>
      <c r="D88" s="51">
        <v>23040</v>
      </c>
      <c r="E88" s="52">
        <v>2.47E-2</v>
      </c>
      <c r="F88" s="51">
        <v>7680</v>
      </c>
      <c r="G88" s="51">
        <v>6720</v>
      </c>
      <c r="H88" s="52">
        <v>2.2800000000000001E-2</v>
      </c>
      <c r="I88" s="51">
        <v>8160</v>
      </c>
      <c r="J88" s="51">
        <v>5040</v>
      </c>
      <c r="K88" s="51">
        <v>510000</v>
      </c>
      <c r="L88" s="51">
        <v>140000</v>
      </c>
      <c r="M88" s="51">
        <v>120000</v>
      </c>
      <c r="O88" s="7"/>
      <c r="P88" s="7"/>
      <c r="S88" s="6"/>
      <c r="T88" s="6"/>
    </row>
    <row r="89" spans="1:20" ht="18.75" hidden="1" customHeight="1">
      <c r="A89" s="30" t="s">
        <v>103</v>
      </c>
      <c r="B89" s="52">
        <v>8.0600000000000005E-2</v>
      </c>
      <c r="C89" s="51">
        <v>26400</v>
      </c>
      <c r="D89" s="51">
        <v>23040</v>
      </c>
      <c r="E89" s="52">
        <v>2.47E-2</v>
      </c>
      <c r="F89" s="51">
        <v>7680</v>
      </c>
      <c r="G89" s="51">
        <v>6720</v>
      </c>
      <c r="H89" s="52">
        <v>2.2800000000000001E-2</v>
      </c>
      <c r="I89" s="51">
        <v>8160</v>
      </c>
      <c r="J89" s="51">
        <v>5040</v>
      </c>
      <c r="K89" s="51">
        <v>510000</v>
      </c>
      <c r="L89" s="51">
        <v>140000</v>
      </c>
      <c r="M89" s="51">
        <v>120000</v>
      </c>
      <c r="O89" s="7"/>
      <c r="P89" s="7"/>
      <c r="S89" s="6"/>
      <c r="T89" s="6"/>
    </row>
    <row r="90" spans="1:20" ht="18.75" hidden="1" customHeight="1">
      <c r="A90" s="30" t="s">
        <v>104</v>
      </c>
      <c r="B90" s="52">
        <v>7.6999999999999999E-2</v>
      </c>
      <c r="C90" s="51">
        <v>23520</v>
      </c>
      <c r="D90" s="51">
        <v>20640</v>
      </c>
      <c r="E90" s="52">
        <v>3.4500000000000003E-2</v>
      </c>
      <c r="F90" s="51">
        <v>9360</v>
      </c>
      <c r="G90" s="51">
        <v>8160</v>
      </c>
      <c r="H90" s="52">
        <v>3.04E-2</v>
      </c>
      <c r="I90" s="51">
        <v>10080</v>
      </c>
      <c r="J90" s="51">
        <v>6000</v>
      </c>
      <c r="K90" s="51">
        <v>510000</v>
      </c>
      <c r="L90" s="51">
        <v>140000</v>
      </c>
      <c r="M90" s="51">
        <v>120000</v>
      </c>
      <c r="O90" s="7"/>
      <c r="P90" s="7"/>
      <c r="S90" s="6"/>
      <c r="T90" s="6"/>
    </row>
    <row r="91" spans="1:20" ht="18.75" hidden="1" customHeight="1">
      <c r="A91" s="60" t="s">
        <v>105</v>
      </c>
      <c r="B91" s="61">
        <v>8.2699999999999996E-2</v>
      </c>
      <c r="C91" s="62">
        <v>24480</v>
      </c>
      <c r="D91" s="62">
        <v>21360</v>
      </c>
      <c r="E91" s="61">
        <v>3.61E-2</v>
      </c>
      <c r="F91" s="62">
        <v>9840</v>
      </c>
      <c r="G91" s="62">
        <v>8640</v>
      </c>
      <c r="H91" s="61">
        <v>3.5900000000000001E-2</v>
      </c>
      <c r="I91" s="62">
        <v>11520</v>
      </c>
      <c r="J91" s="62">
        <v>6960</v>
      </c>
      <c r="K91" s="62">
        <v>510000</v>
      </c>
      <c r="L91" s="62">
        <v>160000</v>
      </c>
      <c r="M91" s="62">
        <v>140000</v>
      </c>
      <c r="O91" s="7"/>
      <c r="P91" s="7"/>
      <c r="S91" s="6"/>
      <c r="T91" s="6"/>
    </row>
    <row r="92" spans="1:20" ht="18.75" hidden="1" customHeight="1">
      <c r="A92" s="60" t="s">
        <v>106</v>
      </c>
      <c r="B92" s="61">
        <v>8.48E-2</v>
      </c>
      <c r="C92" s="62">
        <v>25440</v>
      </c>
      <c r="D92" s="62">
        <v>21840</v>
      </c>
      <c r="E92" s="61">
        <v>3.8699999999999998E-2</v>
      </c>
      <c r="F92" s="62">
        <v>10800</v>
      </c>
      <c r="G92" s="62">
        <v>9120</v>
      </c>
      <c r="H92" s="61">
        <v>2.7300000000000001E-2</v>
      </c>
      <c r="I92" s="62">
        <v>10320</v>
      </c>
      <c r="J92" s="62">
        <v>6000</v>
      </c>
      <c r="K92" s="62">
        <v>520000</v>
      </c>
      <c r="L92" s="62">
        <v>170000</v>
      </c>
      <c r="M92" s="62">
        <v>160000</v>
      </c>
      <c r="O92" s="7"/>
      <c r="P92" s="7"/>
      <c r="S92" s="6"/>
      <c r="T92" s="6"/>
    </row>
    <row r="93" spans="1:20" ht="18.75" hidden="1" customHeight="1">
      <c r="A93" s="60" t="s">
        <v>107</v>
      </c>
      <c r="B93" s="61">
        <v>8.8900000000000007E-2</v>
      </c>
      <c r="C93" s="62">
        <v>26640</v>
      </c>
      <c r="D93" s="62">
        <v>22560</v>
      </c>
      <c r="E93" s="61">
        <v>3.4299999999999997E-2</v>
      </c>
      <c r="F93" s="62">
        <v>10080</v>
      </c>
      <c r="G93" s="62">
        <v>8640</v>
      </c>
      <c r="H93" s="61">
        <v>2.9499999999999998E-2</v>
      </c>
      <c r="I93" s="62">
        <v>10800</v>
      </c>
      <c r="J93" s="62">
        <v>6480</v>
      </c>
      <c r="K93" s="62">
        <v>540000</v>
      </c>
      <c r="L93" s="62">
        <v>190000</v>
      </c>
      <c r="M93" s="62">
        <v>160000</v>
      </c>
      <c r="O93" s="7"/>
      <c r="P93" s="7"/>
      <c r="S93" s="6"/>
      <c r="T93" s="6"/>
    </row>
    <row r="94" spans="1:20" ht="18.75" hidden="1" customHeight="1">
      <c r="A94" s="30" t="s">
        <v>112</v>
      </c>
      <c r="B94" s="52">
        <v>9.0899999999999995E-2</v>
      </c>
      <c r="C94" s="51">
        <v>26640</v>
      </c>
      <c r="D94" s="51">
        <v>22080</v>
      </c>
      <c r="E94" s="52">
        <v>3.3799999999999997E-2</v>
      </c>
      <c r="F94" s="51">
        <v>9840</v>
      </c>
      <c r="G94" s="51">
        <v>8160</v>
      </c>
      <c r="H94" s="52">
        <v>3.3000000000000002E-2</v>
      </c>
      <c r="I94" s="51">
        <v>11520</v>
      </c>
      <c r="J94" s="51">
        <v>6720</v>
      </c>
      <c r="K94" s="51">
        <v>540000</v>
      </c>
      <c r="L94" s="51">
        <v>190000</v>
      </c>
      <c r="M94" s="51">
        <v>160000</v>
      </c>
      <c r="O94" s="7"/>
      <c r="P94" s="7"/>
      <c r="S94" s="6"/>
      <c r="T94" s="6"/>
    </row>
    <row r="95" spans="1:20" ht="18.75" hidden="1" customHeight="1">
      <c r="A95" s="60" t="s">
        <v>141</v>
      </c>
      <c r="B95" s="61">
        <v>7.9799999999999996E-2</v>
      </c>
      <c r="C95" s="62">
        <v>27311</v>
      </c>
      <c r="D95" s="62">
        <v>29668</v>
      </c>
      <c r="E95" s="61">
        <v>2.69E-2</v>
      </c>
      <c r="F95" s="62">
        <v>9178</v>
      </c>
      <c r="G95" s="62">
        <v>9970</v>
      </c>
      <c r="H95" s="61">
        <v>2.3199999999999998E-2</v>
      </c>
      <c r="I95" s="62">
        <v>17062</v>
      </c>
      <c r="J95" s="62">
        <v>0</v>
      </c>
      <c r="K95" s="62">
        <v>540000</v>
      </c>
      <c r="L95" s="62">
        <v>190000</v>
      </c>
      <c r="M95" s="62">
        <v>160000</v>
      </c>
      <c r="O95" s="7"/>
      <c r="P95" s="7"/>
      <c r="S95" s="6"/>
      <c r="T95" s="6"/>
    </row>
    <row r="96" spans="1:20" ht="18.75" hidden="1" customHeight="1">
      <c r="A96" s="60"/>
      <c r="B96" s="61"/>
      <c r="C96" s="62"/>
      <c r="D96" s="62"/>
      <c r="E96" s="61"/>
      <c r="F96" s="62"/>
      <c r="G96" s="62"/>
      <c r="H96" s="61"/>
      <c r="I96" s="62"/>
      <c r="J96" s="62"/>
      <c r="K96" s="62"/>
      <c r="L96" s="62"/>
      <c r="M96" s="62"/>
      <c r="O96" s="7"/>
      <c r="P96" s="7"/>
      <c r="S96" s="6"/>
      <c r="T96" s="6"/>
    </row>
    <row r="97" spans="1:20" ht="18.75" hidden="1" customHeight="1">
      <c r="A97" s="60"/>
      <c r="B97" s="61"/>
      <c r="C97" s="62"/>
      <c r="D97" s="62"/>
      <c r="E97" s="61"/>
      <c r="F97" s="62"/>
      <c r="G97" s="62"/>
      <c r="H97" s="61"/>
      <c r="I97" s="62"/>
      <c r="J97" s="62"/>
      <c r="K97" s="62"/>
      <c r="L97" s="62"/>
      <c r="M97" s="62"/>
      <c r="O97" s="7"/>
      <c r="P97" s="7"/>
      <c r="S97" s="6"/>
      <c r="T97" s="6"/>
    </row>
    <row r="98" spans="1:20" ht="18.75" hidden="1" customHeight="1">
      <c r="A98" s="30"/>
      <c r="B98" s="30"/>
      <c r="C98" s="51"/>
      <c r="D98" s="51"/>
      <c r="E98" s="30"/>
      <c r="F98" s="51"/>
      <c r="G98" s="51"/>
      <c r="H98" s="30"/>
      <c r="I98" s="51"/>
      <c r="J98" s="51"/>
      <c r="K98" s="51"/>
      <c r="L98" s="51"/>
      <c r="M98" s="51"/>
      <c r="O98" s="7"/>
      <c r="P98" s="7"/>
      <c r="S98" s="6"/>
      <c r="T98" s="6"/>
    </row>
    <row r="99" spans="1:20" ht="18.75" hidden="1" customHeight="1">
      <c r="O99" s="7"/>
      <c r="P99" s="7"/>
      <c r="S99" s="6"/>
      <c r="T99" s="6"/>
    </row>
    <row r="100" spans="1:20" ht="18.75" hidden="1" customHeight="1"/>
    <row r="101" spans="1:20" ht="18.75" hidden="1" customHeight="1">
      <c r="A101" s="80"/>
      <c r="B101" s="80"/>
      <c r="C101" s="80"/>
      <c r="D101" s="80"/>
      <c r="E101" s="80" t="s">
        <v>122</v>
      </c>
      <c r="F101" s="80"/>
      <c r="G101" s="80"/>
      <c r="H101" s="80"/>
      <c r="I101" s="80"/>
      <c r="J101" s="80"/>
      <c r="K101" s="80"/>
      <c r="L101" s="80"/>
    </row>
    <row r="102" spans="1:20" ht="18.75" hidden="1" customHeight="1" thickBot="1">
      <c r="A102" s="80"/>
      <c r="B102" s="80"/>
      <c r="C102" s="80"/>
      <c r="D102" s="80"/>
      <c r="E102" s="81">
        <v>275000</v>
      </c>
      <c r="F102" s="81">
        <v>500000</v>
      </c>
      <c r="G102" s="80"/>
      <c r="H102" s="80"/>
      <c r="I102" s="80"/>
      <c r="J102" s="80"/>
      <c r="K102" s="80"/>
      <c r="L102" s="80"/>
    </row>
    <row r="103" spans="1:20" ht="18.75" hidden="1" customHeight="1">
      <c r="A103" s="85" t="s">
        <v>123</v>
      </c>
      <c r="B103" s="86"/>
      <c r="C103" s="86"/>
      <c r="D103" s="86" t="s">
        <v>124</v>
      </c>
      <c r="E103" s="86" t="s">
        <v>125</v>
      </c>
      <c r="F103" s="86" t="s">
        <v>126</v>
      </c>
      <c r="G103" s="86"/>
      <c r="H103" s="86"/>
      <c r="I103" s="86"/>
      <c r="J103" s="86"/>
      <c r="K103" s="86"/>
      <c r="L103" s="87"/>
    </row>
    <row r="104" spans="1:20" ht="18.75" hidden="1" customHeight="1">
      <c r="A104" s="88" t="s">
        <v>127</v>
      </c>
      <c r="B104" s="82"/>
      <c r="C104" s="82">
        <v>1</v>
      </c>
      <c r="D104" s="83">
        <v>330000</v>
      </c>
      <c r="E104" s="83">
        <v>605000</v>
      </c>
      <c r="F104" s="83">
        <v>830000</v>
      </c>
      <c r="G104" s="82"/>
      <c r="H104" s="82"/>
      <c r="I104" s="82"/>
      <c r="J104" s="82"/>
      <c r="K104" s="82"/>
      <c r="L104" s="89"/>
    </row>
    <row r="105" spans="1:20" ht="18.75" hidden="1" customHeight="1">
      <c r="A105" s="90">
        <f>$B$16</f>
        <v>0</v>
      </c>
      <c r="B105" s="82"/>
      <c r="C105" s="82">
        <v>2</v>
      </c>
      <c r="D105" s="84">
        <f>D104</f>
        <v>330000</v>
      </c>
      <c r="E105" s="84">
        <f>E104+$E$102</f>
        <v>880000</v>
      </c>
      <c r="F105" s="84">
        <f>F104+$F$102</f>
        <v>1330000</v>
      </c>
      <c r="G105" s="82"/>
      <c r="H105" s="82"/>
      <c r="I105" s="82"/>
      <c r="J105" s="82"/>
      <c r="K105" s="82"/>
      <c r="L105" s="89"/>
    </row>
    <row r="106" spans="1:20" ht="18.75" hidden="1" customHeight="1">
      <c r="A106" s="88"/>
      <c r="B106" s="82"/>
      <c r="C106" s="82">
        <v>3</v>
      </c>
      <c r="D106" s="84">
        <f t="shared" ref="D106" si="72">D105</f>
        <v>330000</v>
      </c>
      <c r="E106" s="84">
        <f t="shared" ref="E106:E112" si="73">E105+$E$102</f>
        <v>1155000</v>
      </c>
      <c r="F106" s="84">
        <f t="shared" ref="F106:F112" si="74">F105+$F$102</f>
        <v>1830000</v>
      </c>
      <c r="G106" s="82"/>
      <c r="H106" s="82"/>
      <c r="I106" s="82"/>
      <c r="J106" s="82"/>
      <c r="K106" s="82"/>
      <c r="L106" s="89"/>
    </row>
    <row r="107" spans="1:20" ht="18.75" hidden="1" customHeight="1">
      <c r="A107" s="88" t="s">
        <v>128</v>
      </c>
      <c r="B107" s="82"/>
      <c r="C107" s="82">
        <v>4</v>
      </c>
      <c r="D107" s="84">
        <f>D106</f>
        <v>330000</v>
      </c>
      <c r="E107" s="84">
        <f t="shared" si="73"/>
        <v>1430000</v>
      </c>
      <c r="F107" s="84">
        <f t="shared" si="74"/>
        <v>2330000</v>
      </c>
      <c r="G107" s="82"/>
      <c r="H107" s="82"/>
      <c r="I107" s="82"/>
      <c r="J107" s="82"/>
      <c r="K107" s="82"/>
      <c r="L107" s="89"/>
    </row>
    <row r="108" spans="1:20" ht="18.75" hidden="1" customHeight="1">
      <c r="A108" s="91">
        <f>$C$16</f>
        <v>0</v>
      </c>
      <c r="B108" s="82"/>
      <c r="C108" s="82">
        <v>5</v>
      </c>
      <c r="D108" s="84">
        <f>D107</f>
        <v>330000</v>
      </c>
      <c r="E108" s="84">
        <f t="shared" si="73"/>
        <v>1705000</v>
      </c>
      <c r="F108" s="84">
        <f t="shared" si="74"/>
        <v>2830000</v>
      </c>
      <c r="G108" s="82"/>
      <c r="H108" s="82"/>
      <c r="I108" s="82"/>
      <c r="J108" s="82"/>
      <c r="K108" s="82"/>
      <c r="L108" s="89"/>
    </row>
    <row r="109" spans="1:20" ht="18.75" hidden="1" customHeight="1">
      <c r="A109" s="91"/>
      <c r="B109" s="82"/>
      <c r="C109" s="82">
        <v>6</v>
      </c>
      <c r="D109" s="84">
        <f t="shared" ref="D109:D112" si="75">D108</f>
        <v>330000</v>
      </c>
      <c r="E109" s="84">
        <f t="shared" si="73"/>
        <v>1980000</v>
      </c>
      <c r="F109" s="84">
        <f t="shared" si="74"/>
        <v>3330000</v>
      </c>
      <c r="G109" s="82"/>
      <c r="H109" s="82"/>
      <c r="I109" s="82"/>
      <c r="J109" s="82"/>
      <c r="K109" s="82"/>
      <c r="L109" s="89"/>
    </row>
    <row r="110" spans="1:20" ht="18.75" hidden="1" customHeight="1">
      <c r="A110" s="91"/>
      <c r="B110" s="82"/>
      <c r="C110" s="82">
        <v>7</v>
      </c>
      <c r="D110" s="84">
        <f t="shared" si="75"/>
        <v>330000</v>
      </c>
      <c r="E110" s="84">
        <f t="shared" si="73"/>
        <v>2255000</v>
      </c>
      <c r="F110" s="84">
        <f t="shared" si="74"/>
        <v>3830000</v>
      </c>
      <c r="G110" s="82"/>
      <c r="H110" s="82"/>
      <c r="I110" s="82"/>
      <c r="J110" s="82"/>
      <c r="K110" s="82"/>
      <c r="L110" s="89"/>
    </row>
    <row r="111" spans="1:20" ht="18.75" hidden="1" customHeight="1">
      <c r="A111" s="91"/>
      <c r="B111" s="82"/>
      <c r="C111" s="82">
        <v>8</v>
      </c>
      <c r="D111" s="84">
        <f t="shared" si="75"/>
        <v>330000</v>
      </c>
      <c r="E111" s="84">
        <f t="shared" si="73"/>
        <v>2530000</v>
      </c>
      <c r="F111" s="84">
        <f t="shared" si="74"/>
        <v>4330000</v>
      </c>
      <c r="G111" s="82"/>
      <c r="H111" s="82"/>
      <c r="I111" s="82"/>
      <c r="J111" s="82"/>
      <c r="K111" s="82"/>
      <c r="L111" s="89"/>
    </row>
    <row r="112" spans="1:20" ht="18.75" hidden="1" customHeight="1">
      <c r="A112" s="91"/>
      <c r="B112" s="82"/>
      <c r="C112" s="82">
        <v>9</v>
      </c>
      <c r="D112" s="84">
        <f t="shared" si="75"/>
        <v>330000</v>
      </c>
      <c r="E112" s="84">
        <f t="shared" si="73"/>
        <v>2805000</v>
      </c>
      <c r="F112" s="84">
        <f t="shared" si="74"/>
        <v>4830000</v>
      </c>
      <c r="G112" s="82"/>
      <c r="H112" s="82"/>
      <c r="I112" s="82"/>
      <c r="J112" s="82"/>
      <c r="K112" s="82"/>
      <c r="L112" s="89"/>
    </row>
    <row r="113" spans="1:54" ht="18.75" hidden="1" customHeight="1">
      <c r="A113" s="88"/>
      <c r="B113" s="82"/>
      <c r="C113" s="82"/>
      <c r="D113" s="82"/>
      <c r="E113" s="82"/>
      <c r="F113" s="82"/>
      <c r="G113" s="82" t="s">
        <v>129</v>
      </c>
      <c r="H113" s="82"/>
      <c r="I113" s="82"/>
      <c r="J113" s="82"/>
      <c r="K113" s="82"/>
      <c r="L113" s="89"/>
    </row>
    <row r="114" spans="1:54" ht="18.75" hidden="1" customHeight="1">
      <c r="A114" s="88" t="s">
        <v>130</v>
      </c>
      <c r="B114" s="82"/>
      <c r="C114" s="82">
        <v>1</v>
      </c>
      <c r="D114" s="82">
        <f>IF($A$108&lt;=D104,7,0)</f>
        <v>7</v>
      </c>
      <c r="E114" s="82">
        <f>IF($A$108&lt;=E104,5,0)</f>
        <v>5</v>
      </c>
      <c r="F114" s="82">
        <f>IF($A$108&lt;=F104,2,0)</f>
        <v>2</v>
      </c>
      <c r="G114" s="82">
        <f>MAX(D114:F114)</f>
        <v>7</v>
      </c>
      <c r="H114" s="82"/>
      <c r="I114" s="82"/>
      <c r="J114" s="82">
        <v>0</v>
      </c>
      <c r="K114" s="82" t="s">
        <v>0</v>
      </c>
      <c r="L114" s="89"/>
    </row>
    <row r="115" spans="1:54" ht="18.75" hidden="1" customHeight="1">
      <c r="A115" s="88" t="e">
        <f>VLOOKUP(A105,C114:G122,5,FALSE)</f>
        <v>#N/A</v>
      </c>
      <c r="B115" s="82"/>
      <c r="C115" s="82">
        <v>2</v>
      </c>
      <c r="D115" s="82">
        <f t="shared" ref="D115:D122" si="76">IF($A$108&lt;=D105,7,0)</f>
        <v>7</v>
      </c>
      <c r="E115" s="82">
        <f t="shared" ref="E115:E122" si="77">IF($A$108&lt;=E105,5,0)</f>
        <v>5</v>
      </c>
      <c r="F115" s="82">
        <f t="shared" ref="F115:F122" si="78">IF($A$108&lt;=F105,2,0)</f>
        <v>2</v>
      </c>
      <c r="G115" s="82">
        <f t="shared" ref="G115:G118" si="79">MAX(D115:F115)</f>
        <v>7</v>
      </c>
      <c r="H115" s="82"/>
      <c r="I115" s="82"/>
      <c r="J115" s="82">
        <v>7</v>
      </c>
      <c r="K115" s="82" t="s">
        <v>133</v>
      </c>
      <c r="L115" s="89"/>
    </row>
    <row r="116" spans="1:54" ht="18.75" hidden="1" customHeight="1">
      <c r="A116" s="88"/>
      <c r="B116" s="82"/>
      <c r="C116" s="82">
        <v>3</v>
      </c>
      <c r="D116" s="82">
        <f t="shared" si="76"/>
        <v>7</v>
      </c>
      <c r="E116" s="82">
        <f t="shared" si="77"/>
        <v>5</v>
      </c>
      <c r="F116" s="82">
        <f t="shared" si="78"/>
        <v>2</v>
      </c>
      <c r="G116" s="82">
        <f t="shared" si="79"/>
        <v>7</v>
      </c>
      <c r="H116" s="82"/>
      <c r="I116" s="82"/>
      <c r="J116" s="82">
        <v>5</v>
      </c>
      <c r="K116" s="82" t="s">
        <v>132</v>
      </c>
      <c r="L116" s="89"/>
    </row>
    <row r="117" spans="1:54" ht="18.75" hidden="1" customHeight="1">
      <c r="A117" s="88"/>
      <c r="B117" s="82"/>
      <c r="C117" s="82">
        <v>4</v>
      </c>
      <c r="D117" s="82">
        <f t="shared" si="76"/>
        <v>7</v>
      </c>
      <c r="E117" s="82">
        <f t="shared" si="77"/>
        <v>5</v>
      </c>
      <c r="F117" s="82">
        <f t="shared" si="78"/>
        <v>2</v>
      </c>
      <c r="G117" s="82">
        <f t="shared" si="79"/>
        <v>7</v>
      </c>
      <c r="H117" s="82"/>
      <c r="I117" s="82"/>
      <c r="J117" s="82">
        <v>2</v>
      </c>
      <c r="K117" s="82" t="s">
        <v>131</v>
      </c>
      <c r="L117" s="89"/>
    </row>
    <row r="118" spans="1:54" ht="18.75" hidden="1" customHeight="1">
      <c r="A118" s="88"/>
      <c r="B118" s="82"/>
      <c r="C118" s="82">
        <v>5</v>
      </c>
      <c r="D118" s="82">
        <f t="shared" si="76"/>
        <v>7</v>
      </c>
      <c r="E118" s="82">
        <f t="shared" si="77"/>
        <v>5</v>
      </c>
      <c r="F118" s="82">
        <f t="shared" si="78"/>
        <v>2</v>
      </c>
      <c r="G118" s="82">
        <f t="shared" si="79"/>
        <v>7</v>
      </c>
      <c r="H118" s="82"/>
      <c r="I118" s="82"/>
      <c r="J118" s="82"/>
      <c r="K118" s="82"/>
      <c r="L118" s="89"/>
    </row>
    <row r="119" spans="1:54" ht="18.75" hidden="1" customHeight="1">
      <c r="A119" s="92"/>
      <c r="B119" s="25"/>
      <c r="C119" s="82">
        <v>6</v>
      </c>
      <c r="D119" s="82">
        <f t="shared" si="76"/>
        <v>7</v>
      </c>
      <c r="E119" s="82">
        <f t="shared" si="77"/>
        <v>5</v>
      </c>
      <c r="F119" s="82">
        <f t="shared" si="78"/>
        <v>2</v>
      </c>
      <c r="G119" s="82">
        <f t="shared" ref="G119:G122" si="80">MAX(D119:F119)</f>
        <v>7</v>
      </c>
      <c r="H119" s="25"/>
      <c r="I119" s="25"/>
      <c r="J119" s="25"/>
      <c r="K119" s="25"/>
      <c r="L119" s="93"/>
    </row>
    <row r="120" spans="1:54" ht="18.75" hidden="1" customHeight="1">
      <c r="A120" s="92"/>
      <c r="B120" s="25"/>
      <c r="C120" s="82">
        <v>7</v>
      </c>
      <c r="D120" s="82">
        <f t="shared" si="76"/>
        <v>7</v>
      </c>
      <c r="E120" s="82">
        <f t="shared" si="77"/>
        <v>5</v>
      </c>
      <c r="F120" s="82">
        <f t="shared" si="78"/>
        <v>2</v>
      </c>
      <c r="G120" s="82">
        <f t="shared" si="80"/>
        <v>7</v>
      </c>
      <c r="H120" s="25"/>
      <c r="I120" s="25"/>
      <c r="J120" s="25"/>
      <c r="K120" s="25"/>
      <c r="L120" s="93"/>
    </row>
    <row r="121" spans="1:54" ht="18.75" hidden="1" customHeight="1">
      <c r="A121" s="92"/>
      <c r="B121" s="25"/>
      <c r="C121" s="82">
        <v>8</v>
      </c>
      <c r="D121" s="82">
        <f t="shared" si="76"/>
        <v>7</v>
      </c>
      <c r="E121" s="82">
        <f t="shared" si="77"/>
        <v>5</v>
      </c>
      <c r="F121" s="82">
        <f t="shared" si="78"/>
        <v>2</v>
      </c>
      <c r="G121" s="82">
        <f t="shared" si="80"/>
        <v>7</v>
      </c>
      <c r="H121" s="25"/>
      <c r="I121" s="25"/>
      <c r="J121" s="25"/>
      <c r="K121" s="25"/>
      <c r="L121" s="93"/>
    </row>
    <row r="122" spans="1:54" ht="18.75" hidden="1" customHeight="1" thickBot="1">
      <c r="A122" s="94"/>
      <c r="B122" s="95"/>
      <c r="C122" s="96">
        <v>9</v>
      </c>
      <c r="D122" s="96">
        <f t="shared" si="76"/>
        <v>7</v>
      </c>
      <c r="E122" s="96">
        <f t="shared" si="77"/>
        <v>5</v>
      </c>
      <c r="F122" s="96">
        <f t="shared" si="78"/>
        <v>2</v>
      </c>
      <c r="G122" s="96">
        <f t="shared" si="80"/>
        <v>7</v>
      </c>
      <c r="H122" s="95"/>
      <c r="I122" s="95"/>
      <c r="J122" s="95"/>
      <c r="K122" s="95"/>
      <c r="L122" s="97"/>
    </row>
    <row r="123" spans="1:54" ht="18.75" hidden="1" customHeight="1"/>
    <row r="124" spans="1:54" ht="18.75" customHeight="1"/>
    <row r="125" spans="1:54" ht="18.75" customHeight="1">
      <c r="B125" s="103" t="str">
        <f>IF(OR(B7="",C7=""),"【入力エラー】世帯主Aの　軽減判定対象　と　軽減判定基準所得　は必ず入力してください。","")</f>
        <v>【入力エラー】世帯主Aの　軽減判定対象　と　軽減判定基準所得　は必ず入力してください。</v>
      </c>
      <c r="M125" s="111" t="s">
        <v>137</v>
      </c>
      <c r="N125" s="112"/>
      <c r="O125" s="113" t="e">
        <f>"約　"&amp;FIXED(ROUNDUP(P40,-3),0)&amp;"　円"</f>
        <v>#N/A</v>
      </c>
      <c r="P125" s="114"/>
      <c r="Q125" s="107"/>
    </row>
    <row r="126" spans="1:54" ht="18.75" customHeight="1">
      <c r="K126" s="102"/>
      <c r="L126" s="102"/>
      <c r="P126" s="104" t="s">
        <v>139</v>
      </c>
      <c r="Q126" s="106"/>
      <c r="R126" s="105"/>
      <c r="S126" s="105"/>
      <c r="BB126" s="25"/>
    </row>
    <row r="127" spans="1:54" ht="18.75" customHeight="1"/>
    <row r="128" spans="1:54" ht="18.75" customHeight="1"/>
  </sheetData>
  <sheetProtection password="E1A7" sheet="1" objects="1" scenarios="1" selectLockedCells="1"/>
  <mergeCells count="31">
    <mergeCell ref="E58:F58"/>
    <mergeCell ref="H68:H71"/>
    <mergeCell ref="G45:G46"/>
    <mergeCell ref="A4:P4"/>
    <mergeCell ref="J39:K39"/>
    <mergeCell ref="D38:E38"/>
    <mergeCell ref="G38:H38"/>
    <mergeCell ref="A45:A46"/>
    <mergeCell ref="D45:D46"/>
    <mergeCell ref="E45:E46"/>
    <mergeCell ref="F45:F46"/>
    <mergeCell ref="G39:H39"/>
    <mergeCell ref="D39:E39"/>
    <mergeCell ref="G40:H40"/>
    <mergeCell ref="J40:K40"/>
    <mergeCell ref="M125:N125"/>
    <mergeCell ref="O125:P125"/>
    <mergeCell ref="J38:K38"/>
    <mergeCell ref="P24:P25"/>
    <mergeCell ref="A24:A25"/>
    <mergeCell ref="D24:F24"/>
    <mergeCell ref="G24:I24"/>
    <mergeCell ref="J24:L24"/>
    <mergeCell ref="M24:M25"/>
    <mergeCell ref="N24:N25"/>
    <mergeCell ref="O24:O25"/>
    <mergeCell ref="A38:A40"/>
    <mergeCell ref="N39:O39"/>
    <mergeCell ref="N40:O40"/>
    <mergeCell ref="D40:E40"/>
    <mergeCell ref="A58:A60"/>
  </mergeCells>
  <phoneticPr fontId="1"/>
  <dataValidations count="9">
    <dataValidation type="list" allowBlank="1" showInputMessage="1" showErrorMessage="1" sqref="D20">
      <formula1>$B$74:$B$76</formula1>
    </dataValidation>
    <dataValidation type="list" imeMode="disabled" allowBlank="1" showInputMessage="1" showErrorMessage="1" prompt="40～64歳までの方は、●（介護）_x000a_それ以外の方は、○" sqref="E7:P15">
      <formula1>$U$2:$U$4</formula1>
    </dataValidation>
    <dataValidation imeMode="disabled" allowBlank="1" showInputMessage="1" showErrorMessage="1" sqref="Q7:T15 Q20:T20"/>
    <dataValidation type="list" imeMode="disabled" allowBlank="1" showInputMessage="1" showErrorMessage="1" sqref="E20:P20">
      <formula1>$U$2:$U$3</formula1>
    </dataValidation>
    <dataValidation type="list" allowBlank="1" showInputMessage="1" showErrorMessage="1" sqref="D1">
      <formula1>$A$87:$A$98</formula1>
    </dataValidation>
    <dataValidation type="list" imeMode="disabled" allowBlank="1" showInputMessage="1" showErrorMessage="1" prompt="年度当初（4月1日　※途中加入の場合は最初の加入者の加入日時点）から国保に加入者しえｔいるの場合は　○　を入力。" sqref="B8:B15">
      <formula1>$W$2:$X$2</formula1>
    </dataValidation>
    <dataValidation type="list" imeMode="disabled" allowBlank="1" showInputMessage="1" showErrorMessage="1" prompt="年度当初（4月1日　※途中加入の場合は最初の加入者の加入日時点）世帯主が国保加入者の場合は　○　、そうでない場合（世帯主は社保加入者等）は　擬制世帯主　を入力。" sqref="B7">
      <formula1>$W$2:$W$3</formula1>
    </dataValidation>
    <dataValidation imeMode="disabled" allowBlank="1" showInputMessage="1" showErrorMessage="1" prompt="下記の注意点②軽減判定基準所得をご確認の上、入力してください。" sqref="C7:C15"/>
    <dataValidation imeMode="disabled" allowBlank="1" showInputMessage="1" showErrorMessage="1" prompt="下記の注意点③総所得金額をご確認の上、入力してください。" sqref="D7:D15"/>
  </dataValidations>
  <printOptions verticalCentered="1"/>
  <pageMargins left="0.78740157480314965" right="0.39370078740157483" top="0.19685039370078741" bottom="0.19685039370078741" header="0.31496062992125984" footer="0.31496062992125984"/>
  <pageSetup paperSize="9" scale="62"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C15"/>
  <sheetViews>
    <sheetView zoomScaleNormal="100" workbookViewId="0">
      <selection activeCell="B2" sqref="B2"/>
    </sheetView>
  </sheetViews>
  <sheetFormatPr defaultRowHeight="13.5"/>
  <sheetData>
    <row r="1" spans="1:29">
      <c r="A1" s="1" t="s">
        <v>1</v>
      </c>
      <c r="B1" t="s">
        <v>4</v>
      </c>
      <c r="C1" t="s">
        <v>5</v>
      </c>
      <c r="D1" t="s">
        <v>6</v>
      </c>
      <c r="E1" t="s">
        <v>7</v>
      </c>
      <c r="F1" t="s">
        <v>9</v>
      </c>
      <c r="G1" t="s">
        <v>8</v>
      </c>
      <c r="H1" t="s">
        <v>10</v>
      </c>
      <c r="I1" t="s">
        <v>11</v>
      </c>
      <c r="K1" s="1" t="s">
        <v>2</v>
      </c>
      <c r="L1" t="s">
        <v>4</v>
      </c>
      <c r="M1" t="s">
        <v>5</v>
      </c>
      <c r="N1" t="s">
        <v>6</v>
      </c>
      <c r="O1" t="s">
        <v>7</v>
      </c>
      <c r="P1" t="s">
        <v>9</v>
      </c>
      <c r="Q1" t="s">
        <v>8</v>
      </c>
      <c r="R1" t="s">
        <v>10</v>
      </c>
      <c r="S1" t="s">
        <v>11</v>
      </c>
      <c r="U1" s="1" t="s">
        <v>3</v>
      </c>
      <c r="V1" t="s">
        <v>4</v>
      </c>
      <c r="W1" t="s">
        <v>5</v>
      </c>
      <c r="X1" t="s">
        <v>6</v>
      </c>
      <c r="Y1" t="s">
        <v>7</v>
      </c>
      <c r="Z1" t="s">
        <v>9</v>
      </c>
      <c r="AA1" t="s">
        <v>8</v>
      </c>
      <c r="AB1" t="s">
        <v>10</v>
      </c>
      <c r="AC1" t="s">
        <v>11</v>
      </c>
    </row>
    <row r="2" spans="1:29">
      <c r="A2">
        <v>4</v>
      </c>
      <c r="B2">
        <f>HLOOKUP($A2,入力!$W$6:$AH$16,11,FALSE)</f>
        <v>0</v>
      </c>
      <c r="C2">
        <f>HLOOKUP(A2,入力!$E$6:$P$16,11,FALSE)</f>
        <v>0</v>
      </c>
      <c r="D2">
        <f>HLOOKUP(A2,入力!$W$19:$AH$20,2,FALSE)</f>
        <v>1</v>
      </c>
      <c r="E2">
        <f>ROUNDDOWN(HLOOKUP($A2,入力!$W$6:$AH$15,2,FALSE)*入力!$I$69,0)+ROUNDDOWN(HLOOKUP($A2,入力!$W$6:$AH$15,3,FALSE)*入力!$I$69,0)+ROUNDDOWN(HLOOKUP($A2,入力!$W$6:$AH$15,4,FALSE)*入力!$I$69,0)+ROUNDDOWN(HLOOKUP($A2,入力!$W$6:$AH$15,5,FALSE)*入力!$I$69,0)+ROUNDDOWN(HLOOKUP($A2,入力!$W$6:$AH$15,6,FALSE)*入力!$I$69,0)+ROUNDDOWN(HLOOKUP($A2,入力!$W$6:$AH$15,7,FALSE)*入力!$I$69,0)+ROUNDDOWN(HLOOKUP($A2,入力!$W$6:$AH$15,8,FALSE)*入力!$I$69,0)+ROUNDDOWN(HLOOKUP($A2,入力!$W$6:$AH$15,9,FALSE)*入力!$I$69,0)+ROUNDDOWN(HLOOKUP($A2,入力!$W$6:$AH$15,10,FALSE)*入力!$I$69,0)</f>
        <v>0</v>
      </c>
      <c r="F2" t="e">
        <f>ROUNDDOWN(C2*入力!$I$70,0)</f>
        <v>#N/A</v>
      </c>
      <c r="G2" t="e">
        <f>ROUNDDOWN(D2*入力!$I$71,0)*IF(C2=0,0,1)</f>
        <v>#N/A</v>
      </c>
      <c r="H2" s="2" t="e">
        <f>IF(E2+F2+G2-入力!$B$69&lt;0,0,E2+F2+G2-入力!$B$69)</f>
        <v>#N/A</v>
      </c>
      <c r="I2" s="2" t="e">
        <f>E2+F2+G2-H2</f>
        <v>#N/A</v>
      </c>
      <c r="K2">
        <v>4</v>
      </c>
      <c r="L2">
        <f>B2</f>
        <v>0</v>
      </c>
      <c r="M2">
        <f>C2</f>
        <v>0</v>
      </c>
      <c r="N2">
        <f>D2</f>
        <v>1</v>
      </c>
      <c r="O2">
        <f>ROUNDDOWN(HLOOKUP($A2,入力!$W$6:$AH$15,2,FALSE)*入力!$J$69,0)+ROUNDDOWN(HLOOKUP($A2,入力!$W$6:$AH$15,3,FALSE)*入力!$J$69,0)+ROUNDDOWN(HLOOKUP($A2,入力!$W$6:$AH$15,4,FALSE)*入力!$J$69,0)+ROUNDDOWN(HLOOKUP($A2,入力!$W$6:$AH$15,5,FALSE)*入力!$J$69,0)+ROUNDDOWN(HLOOKUP($A2,入力!$W$6:$AH$15,6,FALSE)*入力!$J$69,0)+ROUNDDOWN(HLOOKUP($A2,入力!$W$6:$AH$15,7,FALSE)*入力!$J$69,0)+ROUNDDOWN(HLOOKUP($A2,入力!$W$6:$AH$15,8,FALSE)*入力!$J$69,0)+ROUNDDOWN(HLOOKUP($A2,入力!$W$6:$AH$15,9,FALSE)*入力!$J$69,0)+ROUNDDOWN(HLOOKUP($A2,入力!$W$6:$AH$15,10,FALSE)*入力!$J$69,0)</f>
        <v>0</v>
      </c>
      <c r="P2" t="e">
        <f>ROUNDDOWN(M2*入力!$J$70,0)</f>
        <v>#N/A</v>
      </c>
      <c r="Q2" t="e">
        <f>ROUNDDOWN(N2*入力!$J$71,0)*IF(M2=0,0,1)</f>
        <v>#N/A</v>
      </c>
      <c r="R2" s="2" t="e">
        <f>IF(O2+P2+Q2-入力!$B$70&lt;0,0,O2+P2+Q2-入力!$B$70)</f>
        <v>#N/A</v>
      </c>
      <c r="S2" s="2" t="e">
        <f>O2+P2+Q2-R2</f>
        <v>#N/A</v>
      </c>
      <c r="U2">
        <v>4</v>
      </c>
      <c r="V2">
        <f>HLOOKUP(U2,入力!$AJ$6:$AU$16,11,FALSE)</f>
        <v>0</v>
      </c>
      <c r="W2">
        <f>HLOOKUP(U2,入力!$E$6:$P$20,12,FALSE)</f>
        <v>0</v>
      </c>
      <c r="X2">
        <v>1</v>
      </c>
      <c r="Y2">
        <f>ROUNDDOWN(HLOOKUP($A2,入力!$AJ$6:$AU$15,2,FALSE)*入力!$K$69,0)+ROUNDDOWN(HLOOKUP($A2,入力!$AJ$6:$AU$15,3,FALSE)*入力!$K$69,0)+ROUNDDOWN(HLOOKUP($A2,入力!$AJ$6:$AU$15,4,FALSE)*入力!$K$69,0)+ROUNDDOWN(HLOOKUP($A2,入力!$AJ$6:$AU$15,5,FALSE)*入力!$K$69,0)+ROUNDDOWN(HLOOKUP($A2,入力!$AJ$6:$AU$15,6,FALSE)*入力!$K$69,0)+ROUNDDOWN(HLOOKUP($A2,入力!$AJ$6:$AU$15,7,FALSE)*入力!$K$69,0)+ROUNDDOWN(HLOOKUP($A2,入力!$AJ$6:$AU$15,8,FALSE)*入力!$K$69,0)+ROUNDDOWN(HLOOKUP($A2,入力!$AJ$6:$AU$15,9,FALSE)*入力!$K$69,0)+ROUNDDOWN(HLOOKUP($A2,入力!$AJ$6:$AU$15,10,FALSE)*入力!$K$69,0)</f>
        <v>0</v>
      </c>
      <c r="Z2" t="e">
        <f>ROUNDDOWN(W2*入力!$K$70,0)</f>
        <v>#N/A</v>
      </c>
      <c r="AA2" t="e">
        <f>ROUNDDOWN(X2*入力!$K$71,0)*IF(W2=0,0,1)</f>
        <v>#N/A</v>
      </c>
      <c r="AB2" s="2" t="e">
        <f>IF(Y2+Z2+AA2-入力!$B$71&lt;0,0,Y2+Z2+AA2-入力!$B$71)</f>
        <v>#N/A</v>
      </c>
      <c r="AC2" s="2" t="e">
        <f>Y2+Z2+AA2-AB2</f>
        <v>#N/A</v>
      </c>
    </row>
    <row r="3" spans="1:29">
      <c r="A3">
        <v>5</v>
      </c>
      <c r="B3">
        <f>HLOOKUP($A3,入力!$W$6:$AH$16,11,FALSE)</f>
        <v>0</v>
      </c>
      <c r="C3">
        <f>HLOOKUP(A3,入力!$E$6:$P$16,11,FALSE)</f>
        <v>0</v>
      </c>
      <c r="D3">
        <f>HLOOKUP(A3,入力!$W$19:$AH$20,2,FALSE)</f>
        <v>1</v>
      </c>
      <c r="E3">
        <f>ROUNDDOWN(HLOOKUP($A3,入力!$W$6:$AH$15,2,FALSE)*入力!$I$69,0)+ROUNDDOWN(HLOOKUP($A3,入力!$W$6:$AH$15,3,FALSE)*入力!$I$69,0)+ROUNDDOWN(HLOOKUP($A3,入力!$W$6:$AH$15,4,FALSE)*入力!$I$69,0)+ROUNDDOWN(HLOOKUP($A3,入力!$W$6:$AH$15,5,FALSE)*入力!$I$69,0)+ROUNDDOWN(HLOOKUP($A3,入力!$W$6:$AH$15,6,FALSE)*入力!$I$69,0)+ROUNDDOWN(HLOOKUP($A3,入力!$W$6:$AH$15,7,FALSE)*入力!$I$69,0)+ROUNDDOWN(HLOOKUP($A3,入力!$W$6:$AH$15,8,FALSE)*入力!$I$69,0)+ROUNDDOWN(HLOOKUP($A3,入力!$W$6:$AH$15,9,FALSE)*入力!$I$69,0)+ROUNDDOWN(HLOOKUP($A3,入力!$W$6:$AH$15,10,FALSE)*入力!$I$69,0)</f>
        <v>0</v>
      </c>
      <c r="F3" t="e">
        <f>ROUNDDOWN(C3*入力!$I$70,0)</f>
        <v>#N/A</v>
      </c>
      <c r="G3" t="e">
        <f>ROUNDDOWN(D3*入力!$I$71,0)*IF(C3=0,0,1)</f>
        <v>#N/A</v>
      </c>
      <c r="H3" s="2" t="e">
        <f>IF(E3+F3+G3-入力!$B$69&lt;0,0,E3+F3+G3-入力!$B$69)</f>
        <v>#N/A</v>
      </c>
      <c r="I3" s="2" t="e">
        <f t="shared" ref="I3:I13" si="0">E3+F3+G3-H3</f>
        <v>#N/A</v>
      </c>
      <c r="K3">
        <v>5</v>
      </c>
      <c r="L3">
        <f t="shared" ref="L3:L13" si="1">B3</f>
        <v>0</v>
      </c>
      <c r="M3">
        <f t="shared" ref="M3:M13" si="2">C3</f>
        <v>0</v>
      </c>
      <c r="N3">
        <f t="shared" ref="N3:N13" si="3">D3</f>
        <v>1</v>
      </c>
      <c r="O3">
        <f>ROUNDDOWN(HLOOKUP($A3,入力!$W$6:$AH$15,2,FALSE)*入力!$J$69,0)+ROUNDDOWN(HLOOKUP($A3,入力!$W$6:$AH$15,3,FALSE)*入力!$J$69,0)+ROUNDDOWN(HLOOKUP($A3,入力!$W$6:$AH$15,4,FALSE)*入力!$J$69,0)+ROUNDDOWN(HLOOKUP($A3,入力!$W$6:$AH$15,5,FALSE)*入力!$J$69,0)+ROUNDDOWN(HLOOKUP($A3,入力!$W$6:$AH$15,6,FALSE)*入力!$J$69,0)+ROUNDDOWN(HLOOKUP($A3,入力!$W$6:$AH$15,7,FALSE)*入力!$J$69,0)+ROUNDDOWN(HLOOKUP($A3,入力!$W$6:$AH$15,8,FALSE)*入力!$J$69,0)+ROUNDDOWN(HLOOKUP($A3,入力!$W$6:$AH$15,9,FALSE)*入力!$J$69,0)+ROUNDDOWN(HLOOKUP($A3,入力!$W$6:$AH$15,10,FALSE)*入力!$J$69,0)</f>
        <v>0</v>
      </c>
      <c r="P3" t="e">
        <f>ROUNDDOWN(M3*入力!$J$70,0)</f>
        <v>#N/A</v>
      </c>
      <c r="Q3" t="e">
        <f>ROUNDDOWN(N3*入力!$J$71,0)*IF(M3=0,0,1)</f>
        <v>#N/A</v>
      </c>
      <c r="R3" s="2" t="e">
        <f>IF(O3+P3+Q3-入力!$B$70&lt;0,0,O3+P3+Q3-入力!$B$70)</f>
        <v>#N/A</v>
      </c>
      <c r="S3" s="2" t="e">
        <f t="shared" ref="S3:S13" si="4">O3+P3+Q3-R3</f>
        <v>#N/A</v>
      </c>
      <c r="U3">
        <v>5</v>
      </c>
      <c r="V3">
        <f>HLOOKUP(U3,入力!$AJ$6:$AU$16,11,FALSE)</f>
        <v>0</v>
      </c>
      <c r="W3">
        <f>HLOOKUP(U3,入力!$E$6:$P$20,12,FALSE)</f>
        <v>0</v>
      </c>
      <c r="X3">
        <v>1</v>
      </c>
      <c r="Y3">
        <f>ROUNDDOWN(HLOOKUP($A3,入力!$AJ$6:$AU$15,2,FALSE)*入力!$K$69,0)+ROUNDDOWN(HLOOKUP($A3,入力!$AJ$6:$AU$15,3,FALSE)*入力!$K$69,0)+ROUNDDOWN(HLOOKUP($A3,入力!$AJ$6:$AU$15,4,FALSE)*入力!$K$69,0)+ROUNDDOWN(HLOOKUP($A3,入力!$AJ$6:$AU$15,5,FALSE)*入力!$K$69,0)+ROUNDDOWN(HLOOKUP($A3,入力!$AJ$6:$AU$15,6,FALSE)*入力!$K$69,0)+ROUNDDOWN(HLOOKUP($A3,入力!$AJ$6:$AU$15,7,FALSE)*入力!$K$69,0)+ROUNDDOWN(HLOOKUP($A3,入力!$AJ$6:$AU$15,8,FALSE)*入力!$K$69,0)+ROUNDDOWN(HLOOKUP($A3,入力!$AJ$6:$AU$15,9,FALSE)*入力!$K$69,0)+ROUNDDOWN(HLOOKUP($A3,入力!$AJ$6:$AU$15,10,FALSE)*入力!$K$69,0)</f>
        <v>0</v>
      </c>
      <c r="Z3" t="e">
        <f>ROUNDDOWN(W3*入力!$K$70,0)</f>
        <v>#N/A</v>
      </c>
      <c r="AA3" t="e">
        <f>ROUNDDOWN(X3*入力!$K$71,0)*IF(W3=0,0,1)</f>
        <v>#N/A</v>
      </c>
      <c r="AB3" s="2" t="e">
        <f>IF(Y3+Z3+AA3-入力!$B$71&lt;0,0,Y3+Z3+AA3-入力!$B$71)</f>
        <v>#N/A</v>
      </c>
      <c r="AC3" s="2" t="e">
        <f t="shared" ref="AC3:AC13" si="5">Y3+Z3+AA3-AB3</f>
        <v>#N/A</v>
      </c>
    </row>
    <row r="4" spans="1:29">
      <c r="A4">
        <v>6</v>
      </c>
      <c r="B4">
        <f>HLOOKUP($A4,入力!$W$6:$AH$16,11,FALSE)</f>
        <v>0</v>
      </c>
      <c r="C4">
        <f>HLOOKUP(A4,入力!$E$6:$P$16,11,FALSE)</f>
        <v>0</v>
      </c>
      <c r="D4">
        <f>HLOOKUP(A4,入力!$W$19:$AH$20,2,FALSE)</f>
        <v>1</v>
      </c>
      <c r="E4">
        <f>ROUNDDOWN(HLOOKUP($A4,入力!$W$6:$AH$15,2,FALSE)*入力!$I$69,0)+ROUNDDOWN(HLOOKUP($A4,入力!$W$6:$AH$15,3,FALSE)*入力!$I$69,0)+ROUNDDOWN(HLOOKUP($A4,入力!$W$6:$AH$15,4,FALSE)*入力!$I$69,0)+ROUNDDOWN(HLOOKUP($A4,入力!$W$6:$AH$15,5,FALSE)*入力!$I$69,0)+ROUNDDOWN(HLOOKUP($A4,入力!$W$6:$AH$15,6,FALSE)*入力!$I$69,0)+ROUNDDOWN(HLOOKUP($A4,入力!$W$6:$AH$15,7,FALSE)*入力!$I$69,0)+ROUNDDOWN(HLOOKUP($A4,入力!$W$6:$AH$15,8,FALSE)*入力!$I$69,0)+ROUNDDOWN(HLOOKUP($A4,入力!$W$6:$AH$15,9,FALSE)*入力!$I$69,0)+ROUNDDOWN(HLOOKUP($A4,入力!$W$6:$AH$15,10,FALSE)*入力!$I$69,0)</f>
        <v>0</v>
      </c>
      <c r="F4" t="e">
        <f>ROUNDDOWN(C4*入力!$I$70,0)</f>
        <v>#N/A</v>
      </c>
      <c r="G4" t="e">
        <f>ROUNDDOWN(D4*入力!$I$71,0)*IF(C4=0,0,1)</f>
        <v>#N/A</v>
      </c>
      <c r="H4" s="2" t="e">
        <f>IF(E4+F4+G4-入力!$B$69&lt;0,0,E4+F4+G4-入力!$B$69)</f>
        <v>#N/A</v>
      </c>
      <c r="I4" s="2" t="e">
        <f t="shared" si="0"/>
        <v>#N/A</v>
      </c>
      <c r="K4">
        <v>6</v>
      </c>
      <c r="L4">
        <f t="shared" si="1"/>
        <v>0</v>
      </c>
      <c r="M4">
        <f t="shared" si="2"/>
        <v>0</v>
      </c>
      <c r="N4">
        <f t="shared" si="3"/>
        <v>1</v>
      </c>
      <c r="O4">
        <f>ROUNDDOWN(HLOOKUP($A4,入力!$W$6:$AH$15,2,FALSE)*入力!$J$69,0)+ROUNDDOWN(HLOOKUP($A4,入力!$W$6:$AH$15,3,FALSE)*入力!$J$69,0)+ROUNDDOWN(HLOOKUP($A4,入力!$W$6:$AH$15,4,FALSE)*入力!$J$69,0)+ROUNDDOWN(HLOOKUP($A4,入力!$W$6:$AH$15,5,FALSE)*入力!$J$69,0)+ROUNDDOWN(HLOOKUP($A4,入力!$W$6:$AH$15,6,FALSE)*入力!$J$69,0)+ROUNDDOWN(HLOOKUP($A4,入力!$W$6:$AH$15,7,FALSE)*入力!$J$69,0)+ROUNDDOWN(HLOOKUP($A4,入力!$W$6:$AH$15,8,FALSE)*入力!$J$69,0)+ROUNDDOWN(HLOOKUP($A4,入力!$W$6:$AH$15,9,FALSE)*入力!$J$69,0)+ROUNDDOWN(HLOOKUP($A4,入力!$W$6:$AH$15,10,FALSE)*入力!$J$69,0)</f>
        <v>0</v>
      </c>
      <c r="P4" t="e">
        <f>ROUNDDOWN(M4*入力!$J$70,0)</f>
        <v>#N/A</v>
      </c>
      <c r="Q4" t="e">
        <f>ROUNDDOWN(N4*入力!$J$71,0)*IF(M4=0,0,1)</f>
        <v>#N/A</v>
      </c>
      <c r="R4" s="2" t="e">
        <f>IF(O4+P4+Q4-入力!$B$70&lt;0,0,O4+P4+Q4-入力!$B$70)</f>
        <v>#N/A</v>
      </c>
      <c r="S4" s="2" t="e">
        <f t="shared" si="4"/>
        <v>#N/A</v>
      </c>
      <c r="U4">
        <v>6</v>
      </c>
      <c r="V4">
        <f>HLOOKUP(U4,入力!$AJ$6:$AU$16,11,FALSE)</f>
        <v>0</v>
      </c>
      <c r="W4">
        <f>HLOOKUP(U4,入力!$E$6:$P$20,12,FALSE)</f>
        <v>0</v>
      </c>
      <c r="X4">
        <v>1</v>
      </c>
      <c r="Y4">
        <f>ROUNDDOWN(HLOOKUP($A4,入力!$AJ$6:$AU$15,2,FALSE)*入力!$K$69,0)+ROUNDDOWN(HLOOKUP($A4,入力!$AJ$6:$AU$15,3,FALSE)*入力!$K$69,0)+ROUNDDOWN(HLOOKUP($A4,入力!$AJ$6:$AU$15,4,FALSE)*入力!$K$69,0)+ROUNDDOWN(HLOOKUP($A4,入力!$AJ$6:$AU$15,5,FALSE)*入力!$K$69,0)+ROUNDDOWN(HLOOKUP($A4,入力!$AJ$6:$AU$15,6,FALSE)*入力!$K$69,0)+ROUNDDOWN(HLOOKUP($A4,入力!$AJ$6:$AU$15,7,FALSE)*入力!$K$69,0)+ROUNDDOWN(HLOOKUP($A4,入力!$AJ$6:$AU$15,8,FALSE)*入力!$K$69,0)+ROUNDDOWN(HLOOKUP($A4,入力!$AJ$6:$AU$15,9,FALSE)*入力!$K$69,0)+ROUNDDOWN(HLOOKUP($A4,入力!$AJ$6:$AU$15,10,FALSE)*入力!$K$69,0)</f>
        <v>0</v>
      </c>
      <c r="Z4" t="e">
        <f>ROUNDDOWN(W4*入力!$K$70,0)</f>
        <v>#N/A</v>
      </c>
      <c r="AA4" t="e">
        <f>ROUNDDOWN(X4*入力!$K$71,0)*IF(W4=0,0,1)</f>
        <v>#N/A</v>
      </c>
      <c r="AB4" s="2" t="e">
        <f>IF(Y4+Z4+AA4-入力!$B$71&lt;0,0,Y4+Z4+AA4-入力!$B$71)</f>
        <v>#N/A</v>
      </c>
      <c r="AC4" s="2" t="e">
        <f t="shared" si="5"/>
        <v>#N/A</v>
      </c>
    </row>
    <row r="5" spans="1:29">
      <c r="A5">
        <v>7</v>
      </c>
      <c r="B5">
        <f>HLOOKUP($A5,入力!$W$6:$AH$16,11,FALSE)</f>
        <v>0</v>
      </c>
      <c r="C5">
        <f>HLOOKUP(A5,入力!$E$6:$P$16,11,FALSE)</f>
        <v>0</v>
      </c>
      <c r="D5">
        <f>HLOOKUP(A5,入力!$W$19:$AH$20,2,FALSE)</f>
        <v>1</v>
      </c>
      <c r="E5">
        <f>ROUNDDOWN(HLOOKUP($A5,入力!$W$6:$AH$15,2,FALSE)*入力!$I$69,0)+ROUNDDOWN(HLOOKUP($A5,入力!$W$6:$AH$15,3,FALSE)*入力!$I$69,0)+ROUNDDOWN(HLOOKUP($A5,入力!$W$6:$AH$15,4,FALSE)*入力!$I$69,0)+ROUNDDOWN(HLOOKUP($A5,入力!$W$6:$AH$15,5,FALSE)*入力!$I$69,0)+ROUNDDOWN(HLOOKUP($A5,入力!$W$6:$AH$15,6,FALSE)*入力!$I$69,0)+ROUNDDOWN(HLOOKUP($A5,入力!$W$6:$AH$15,7,FALSE)*入力!$I$69,0)+ROUNDDOWN(HLOOKUP($A5,入力!$W$6:$AH$15,8,FALSE)*入力!$I$69,0)+ROUNDDOWN(HLOOKUP($A5,入力!$W$6:$AH$15,9,FALSE)*入力!$I$69,0)+ROUNDDOWN(HLOOKUP($A5,入力!$W$6:$AH$15,10,FALSE)*入力!$I$69,0)</f>
        <v>0</v>
      </c>
      <c r="F5" t="e">
        <f>ROUNDDOWN(C5*入力!$I$70,0)</f>
        <v>#N/A</v>
      </c>
      <c r="G5" t="e">
        <f>ROUNDDOWN(D5*入力!$I$71,0)*IF(C5=0,0,1)</f>
        <v>#N/A</v>
      </c>
      <c r="H5" s="2" t="e">
        <f>IF(E5+F5+G5-入力!$B$69&lt;0,0,E5+F5+G5-入力!$B$69)</f>
        <v>#N/A</v>
      </c>
      <c r="I5" s="2" t="e">
        <f t="shared" si="0"/>
        <v>#N/A</v>
      </c>
      <c r="K5">
        <v>7</v>
      </c>
      <c r="L5">
        <f t="shared" si="1"/>
        <v>0</v>
      </c>
      <c r="M5">
        <f t="shared" si="2"/>
        <v>0</v>
      </c>
      <c r="N5">
        <f t="shared" si="3"/>
        <v>1</v>
      </c>
      <c r="O5">
        <f>ROUNDDOWN(HLOOKUP($A5,入力!$W$6:$AH$15,2,FALSE)*入力!$J$69,0)+ROUNDDOWN(HLOOKUP($A5,入力!$W$6:$AH$15,3,FALSE)*入力!$J$69,0)+ROUNDDOWN(HLOOKUP($A5,入力!$W$6:$AH$15,4,FALSE)*入力!$J$69,0)+ROUNDDOWN(HLOOKUP($A5,入力!$W$6:$AH$15,5,FALSE)*入力!$J$69,0)+ROUNDDOWN(HLOOKUP($A5,入力!$W$6:$AH$15,6,FALSE)*入力!$J$69,0)+ROUNDDOWN(HLOOKUP($A5,入力!$W$6:$AH$15,7,FALSE)*入力!$J$69,0)+ROUNDDOWN(HLOOKUP($A5,入力!$W$6:$AH$15,8,FALSE)*入力!$J$69,0)+ROUNDDOWN(HLOOKUP($A5,入力!$W$6:$AH$15,9,FALSE)*入力!$J$69,0)+ROUNDDOWN(HLOOKUP($A5,入力!$W$6:$AH$15,10,FALSE)*入力!$J$69,0)</f>
        <v>0</v>
      </c>
      <c r="P5" t="e">
        <f>ROUNDDOWN(M5*入力!$J$70,0)</f>
        <v>#N/A</v>
      </c>
      <c r="Q5" t="e">
        <f>ROUNDDOWN(N5*入力!$J$71,0)*IF(M5=0,0,1)</f>
        <v>#N/A</v>
      </c>
      <c r="R5" s="2" t="e">
        <f>IF(O5+P5+Q5-入力!$B$70&lt;0,0,O5+P5+Q5-入力!$B$70)</f>
        <v>#N/A</v>
      </c>
      <c r="S5" s="2" t="e">
        <f t="shared" si="4"/>
        <v>#N/A</v>
      </c>
      <c r="U5">
        <v>7</v>
      </c>
      <c r="V5">
        <f>HLOOKUP(U5,入力!$AJ$6:$AU$16,11,FALSE)</f>
        <v>0</v>
      </c>
      <c r="W5">
        <f>HLOOKUP(U5,入力!$E$6:$P$20,12,FALSE)</f>
        <v>0</v>
      </c>
      <c r="X5">
        <v>1</v>
      </c>
      <c r="Y5">
        <f>ROUNDDOWN(HLOOKUP($A5,入力!$AJ$6:$AU$15,2,FALSE)*入力!$K$69,0)+ROUNDDOWN(HLOOKUP($A5,入力!$AJ$6:$AU$15,3,FALSE)*入力!$K$69,0)+ROUNDDOWN(HLOOKUP($A5,入力!$AJ$6:$AU$15,4,FALSE)*入力!$K$69,0)+ROUNDDOWN(HLOOKUP($A5,入力!$AJ$6:$AU$15,5,FALSE)*入力!$K$69,0)+ROUNDDOWN(HLOOKUP($A5,入力!$AJ$6:$AU$15,6,FALSE)*入力!$K$69,0)+ROUNDDOWN(HLOOKUP($A5,入力!$AJ$6:$AU$15,7,FALSE)*入力!$K$69,0)+ROUNDDOWN(HLOOKUP($A5,入力!$AJ$6:$AU$15,8,FALSE)*入力!$K$69,0)+ROUNDDOWN(HLOOKUP($A5,入力!$AJ$6:$AU$15,9,FALSE)*入力!$K$69,0)+ROUNDDOWN(HLOOKUP($A5,入力!$AJ$6:$AU$15,10,FALSE)*入力!$K$69,0)</f>
        <v>0</v>
      </c>
      <c r="Z5" t="e">
        <f>ROUNDDOWN(W5*入力!$K$70,0)</f>
        <v>#N/A</v>
      </c>
      <c r="AA5" t="e">
        <f>ROUNDDOWN(X5*入力!$K$71,0)*IF(W5=0,0,1)</f>
        <v>#N/A</v>
      </c>
      <c r="AB5" s="2" t="e">
        <f>IF(Y5+Z5+AA5-入力!$B$71&lt;0,0,Y5+Z5+AA5-入力!$B$71)</f>
        <v>#N/A</v>
      </c>
      <c r="AC5" s="2" t="e">
        <f t="shared" si="5"/>
        <v>#N/A</v>
      </c>
    </row>
    <row r="6" spans="1:29">
      <c r="A6">
        <v>8</v>
      </c>
      <c r="B6">
        <f>HLOOKUP($A6,入力!$W$6:$AH$16,11,FALSE)</f>
        <v>0</v>
      </c>
      <c r="C6">
        <f>HLOOKUP(A6,入力!$E$6:$P$16,11,FALSE)</f>
        <v>0</v>
      </c>
      <c r="D6">
        <f>HLOOKUP(A6,入力!$W$19:$AH$20,2,FALSE)</f>
        <v>1</v>
      </c>
      <c r="E6">
        <f>ROUNDDOWN(HLOOKUP($A6,入力!$W$6:$AH$15,2,FALSE)*入力!$I$69,0)+ROUNDDOWN(HLOOKUP($A6,入力!$W$6:$AH$15,3,FALSE)*入力!$I$69,0)+ROUNDDOWN(HLOOKUP($A6,入力!$W$6:$AH$15,4,FALSE)*入力!$I$69,0)+ROUNDDOWN(HLOOKUP($A6,入力!$W$6:$AH$15,5,FALSE)*入力!$I$69,0)+ROUNDDOWN(HLOOKUP($A6,入力!$W$6:$AH$15,6,FALSE)*入力!$I$69,0)+ROUNDDOWN(HLOOKUP($A6,入力!$W$6:$AH$15,7,FALSE)*入力!$I$69,0)+ROUNDDOWN(HLOOKUP($A6,入力!$W$6:$AH$15,8,FALSE)*入力!$I$69,0)+ROUNDDOWN(HLOOKUP($A6,入力!$W$6:$AH$15,9,FALSE)*入力!$I$69,0)+ROUNDDOWN(HLOOKUP($A6,入力!$W$6:$AH$15,10,FALSE)*入力!$I$69,0)</f>
        <v>0</v>
      </c>
      <c r="F6" t="e">
        <f>ROUNDDOWN(C6*入力!$I$70,0)</f>
        <v>#N/A</v>
      </c>
      <c r="G6" t="e">
        <f>ROUNDDOWN(D6*入力!$I$71,0)*IF(C6=0,0,1)</f>
        <v>#N/A</v>
      </c>
      <c r="H6" s="2" t="e">
        <f>IF(E6+F6+G6-入力!$B$69&lt;0,0,E6+F6+G6-入力!$B$69)</f>
        <v>#N/A</v>
      </c>
      <c r="I6" s="2" t="e">
        <f t="shared" si="0"/>
        <v>#N/A</v>
      </c>
      <c r="K6">
        <v>8</v>
      </c>
      <c r="L6">
        <f t="shared" si="1"/>
        <v>0</v>
      </c>
      <c r="M6">
        <f t="shared" si="2"/>
        <v>0</v>
      </c>
      <c r="N6">
        <f t="shared" si="3"/>
        <v>1</v>
      </c>
      <c r="O6">
        <f>ROUNDDOWN(HLOOKUP($A6,入力!$W$6:$AH$15,2,FALSE)*入力!$J$69,0)+ROUNDDOWN(HLOOKUP($A6,入力!$W$6:$AH$15,3,FALSE)*入力!$J$69,0)+ROUNDDOWN(HLOOKUP($A6,入力!$W$6:$AH$15,4,FALSE)*入力!$J$69,0)+ROUNDDOWN(HLOOKUP($A6,入力!$W$6:$AH$15,5,FALSE)*入力!$J$69,0)+ROUNDDOWN(HLOOKUP($A6,入力!$W$6:$AH$15,6,FALSE)*入力!$J$69,0)+ROUNDDOWN(HLOOKUP($A6,入力!$W$6:$AH$15,7,FALSE)*入力!$J$69,0)+ROUNDDOWN(HLOOKUP($A6,入力!$W$6:$AH$15,8,FALSE)*入力!$J$69,0)+ROUNDDOWN(HLOOKUP($A6,入力!$W$6:$AH$15,9,FALSE)*入力!$J$69,0)+ROUNDDOWN(HLOOKUP($A6,入力!$W$6:$AH$15,10,FALSE)*入力!$J$69,0)</f>
        <v>0</v>
      </c>
      <c r="P6" t="e">
        <f>ROUNDDOWN(M6*入力!$J$70,0)</f>
        <v>#N/A</v>
      </c>
      <c r="Q6" t="e">
        <f>ROUNDDOWN(N6*入力!$J$71,0)*IF(M6=0,0,1)</f>
        <v>#N/A</v>
      </c>
      <c r="R6" s="2" t="e">
        <f>IF(O6+P6+Q6-入力!$B$70&lt;0,0,O6+P6+Q6-入力!$B$70)</f>
        <v>#N/A</v>
      </c>
      <c r="S6" s="2" t="e">
        <f t="shared" si="4"/>
        <v>#N/A</v>
      </c>
      <c r="U6">
        <v>8</v>
      </c>
      <c r="V6">
        <f>HLOOKUP(U6,入力!$AJ$6:$AU$16,11,FALSE)</f>
        <v>0</v>
      </c>
      <c r="W6">
        <f>HLOOKUP(U6,入力!$E$6:$P$20,12,FALSE)</f>
        <v>0</v>
      </c>
      <c r="X6">
        <v>1</v>
      </c>
      <c r="Y6">
        <f>ROUNDDOWN(HLOOKUP($A6,入力!$AJ$6:$AU$15,2,FALSE)*入力!$K$69,0)+ROUNDDOWN(HLOOKUP($A6,入力!$AJ$6:$AU$15,3,FALSE)*入力!$K$69,0)+ROUNDDOWN(HLOOKUP($A6,入力!$AJ$6:$AU$15,4,FALSE)*入力!$K$69,0)+ROUNDDOWN(HLOOKUP($A6,入力!$AJ$6:$AU$15,5,FALSE)*入力!$K$69,0)+ROUNDDOWN(HLOOKUP($A6,入力!$AJ$6:$AU$15,6,FALSE)*入力!$K$69,0)+ROUNDDOWN(HLOOKUP($A6,入力!$AJ$6:$AU$15,7,FALSE)*入力!$K$69,0)+ROUNDDOWN(HLOOKUP($A6,入力!$AJ$6:$AU$15,8,FALSE)*入力!$K$69,0)+ROUNDDOWN(HLOOKUP($A6,入力!$AJ$6:$AU$15,9,FALSE)*入力!$K$69,0)+ROUNDDOWN(HLOOKUP($A6,入力!$AJ$6:$AU$15,10,FALSE)*入力!$K$69,0)</f>
        <v>0</v>
      </c>
      <c r="Z6" t="e">
        <f>ROUNDDOWN(W6*入力!$K$70,0)</f>
        <v>#N/A</v>
      </c>
      <c r="AA6" t="e">
        <f>ROUNDDOWN(X6*入力!$K$71,0)*IF(W6=0,0,1)</f>
        <v>#N/A</v>
      </c>
      <c r="AB6" s="2" t="e">
        <f>IF(Y6+Z6+AA6-入力!$B$71&lt;0,0,Y6+Z6+AA6-入力!$B$71)</f>
        <v>#N/A</v>
      </c>
      <c r="AC6" s="2" t="e">
        <f t="shared" si="5"/>
        <v>#N/A</v>
      </c>
    </row>
    <row r="7" spans="1:29">
      <c r="A7">
        <v>9</v>
      </c>
      <c r="B7">
        <f>HLOOKUP($A7,入力!$W$6:$AH$16,11,FALSE)</f>
        <v>0</v>
      </c>
      <c r="C7">
        <f>HLOOKUP(A7,入力!$E$6:$P$16,11,FALSE)</f>
        <v>0</v>
      </c>
      <c r="D7">
        <f>HLOOKUP(A7,入力!$W$19:$AH$20,2,FALSE)</f>
        <v>1</v>
      </c>
      <c r="E7">
        <f>ROUNDDOWN(HLOOKUP($A7,入力!$W$6:$AH$15,2,FALSE)*入力!$I$69,0)+ROUNDDOWN(HLOOKUP($A7,入力!$W$6:$AH$15,3,FALSE)*入力!$I$69,0)+ROUNDDOWN(HLOOKUP($A7,入力!$W$6:$AH$15,4,FALSE)*入力!$I$69,0)+ROUNDDOWN(HLOOKUP($A7,入力!$W$6:$AH$15,5,FALSE)*入力!$I$69,0)+ROUNDDOWN(HLOOKUP($A7,入力!$W$6:$AH$15,6,FALSE)*入力!$I$69,0)+ROUNDDOWN(HLOOKUP($A7,入力!$W$6:$AH$15,7,FALSE)*入力!$I$69,0)+ROUNDDOWN(HLOOKUP($A7,入力!$W$6:$AH$15,8,FALSE)*入力!$I$69,0)+ROUNDDOWN(HLOOKUP($A7,入力!$W$6:$AH$15,9,FALSE)*入力!$I$69,0)+ROUNDDOWN(HLOOKUP($A7,入力!$W$6:$AH$15,10,FALSE)*入力!$I$69,0)</f>
        <v>0</v>
      </c>
      <c r="F7" t="e">
        <f>ROUNDDOWN(C7*入力!$I$70,0)</f>
        <v>#N/A</v>
      </c>
      <c r="G7" t="e">
        <f>ROUNDDOWN(D7*入力!$I$71,0)*IF(C7=0,0,1)</f>
        <v>#N/A</v>
      </c>
      <c r="H7" s="2" t="e">
        <f>IF(E7+F7+G7-入力!$B$69&lt;0,0,E7+F7+G7-入力!$B$69)</f>
        <v>#N/A</v>
      </c>
      <c r="I7" s="2" t="e">
        <f t="shared" si="0"/>
        <v>#N/A</v>
      </c>
      <c r="K7">
        <v>9</v>
      </c>
      <c r="L7">
        <f t="shared" si="1"/>
        <v>0</v>
      </c>
      <c r="M7">
        <f t="shared" si="2"/>
        <v>0</v>
      </c>
      <c r="N7">
        <f t="shared" si="3"/>
        <v>1</v>
      </c>
      <c r="O7">
        <f>ROUNDDOWN(HLOOKUP($A7,入力!$W$6:$AH$15,2,FALSE)*入力!$J$69,0)+ROUNDDOWN(HLOOKUP($A7,入力!$W$6:$AH$15,3,FALSE)*入力!$J$69,0)+ROUNDDOWN(HLOOKUP($A7,入力!$W$6:$AH$15,4,FALSE)*入力!$J$69,0)+ROUNDDOWN(HLOOKUP($A7,入力!$W$6:$AH$15,5,FALSE)*入力!$J$69,0)+ROUNDDOWN(HLOOKUP($A7,入力!$W$6:$AH$15,6,FALSE)*入力!$J$69,0)+ROUNDDOWN(HLOOKUP($A7,入力!$W$6:$AH$15,7,FALSE)*入力!$J$69,0)+ROUNDDOWN(HLOOKUP($A7,入力!$W$6:$AH$15,8,FALSE)*入力!$J$69,0)+ROUNDDOWN(HLOOKUP($A7,入力!$W$6:$AH$15,9,FALSE)*入力!$J$69,0)+ROUNDDOWN(HLOOKUP($A7,入力!$W$6:$AH$15,10,FALSE)*入力!$J$69,0)</f>
        <v>0</v>
      </c>
      <c r="P7" t="e">
        <f>ROUNDDOWN(M7*入力!$J$70,0)</f>
        <v>#N/A</v>
      </c>
      <c r="Q7" t="e">
        <f>ROUNDDOWN(N7*入力!$J$71,0)*IF(M7=0,0,1)</f>
        <v>#N/A</v>
      </c>
      <c r="R7" s="2" t="e">
        <f>IF(O7+P7+Q7-入力!$B$70&lt;0,0,O7+P7+Q7-入力!$B$70)</f>
        <v>#N/A</v>
      </c>
      <c r="S7" s="2" t="e">
        <f t="shared" si="4"/>
        <v>#N/A</v>
      </c>
      <c r="U7">
        <v>9</v>
      </c>
      <c r="V7">
        <f>HLOOKUP(U7,入力!$AJ$6:$AU$16,11,FALSE)</f>
        <v>0</v>
      </c>
      <c r="W7">
        <f>HLOOKUP(U7,入力!$E$6:$P$20,12,FALSE)</f>
        <v>0</v>
      </c>
      <c r="X7">
        <v>1</v>
      </c>
      <c r="Y7">
        <f>ROUNDDOWN(HLOOKUP($A7,入力!$AJ$6:$AU$15,2,FALSE)*入力!$K$69,0)+ROUNDDOWN(HLOOKUP($A7,入力!$AJ$6:$AU$15,3,FALSE)*入力!$K$69,0)+ROUNDDOWN(HLOOKUP($A7,入力!$AJ$6:$AU$15,4,FALSE)*入力!$K$69,0)+ROUNDDOWN(HLOOKUP($A7,入力!$AJ$6:$AU$15,5,FALSE)*入力!$K$69,0)+ROUNDDOWN(HLOOKUP($A7,入力!$AJ$6:$AU$15,6,FALSE)*入力!$K$69,0)+ROUNDDOWN(HLOOKUP($A7,入力!$AJ$6:$AU$15,7,FALSE)*入力!$K$69,0)+ROUNDDOWN(HLOOKUP($A7,入力!$AJ$6:$AU$15,8,FALSE)*入力!$K$69,0)+ROUNDDOWN(HLOOKUP($A7,入力!$AJ$6:$AU$15,9,FALSE)*入力!$K$69,0)+ROUNDDOWN(HLOOKUP($A7,入力!$AJ$6:$AU$15,10,FALSE)*入力!$K$69,0)</f>
        <v>0</v>
      </c>
      <c r="Z7" t="e">
        <f>ROUNDDOWN(W7*入力!$K$70,0)</f>
        <v>#N/A</v>
      </c>
      <c r="AA7" t="e">
        <f>ROUNDDOWN(X7*入力!$K$71,0)*IF(W7=0,0,1)</f>
        <v>#N/A</v>
      </c>
      <c r="AB7" s="2" t="e">
        <f>IF(Y7+Z7+AA7-入力!$B$71&lt;0,0,Y7+Z7+AA7-入力!$B$71)</f>
        <v>#N/A</v>
      </c>
      <c r="AC7" s="2" t="e">
        <f t="shared" si="5"/>
        <v>#N/A</v>
      </c>
    </row>
    <row r="8" spans="1:29">
      <c r="A8">
        <v>10</v>
      </c>
      <c r="B8">
        <f>HLOOKUP($A8,入力!$W$6:$AH$16,11,FALSE)</f>
        <v>0</v>
      </c>
      <c r="C8">
        <f>HLOOKUP(A8,入力!$E$6:$P$16,11,FALSE)</f>
        <v>0</v>
      </c>
      <c r="D8">
        <f>HLOOKUP(A8,入力!$W$19:$AH$20,2,FALSE)</f>
        <v>1</v>
      </c>
      <c r="E8">
        <f>ROUNDDOWN(HLOOKUP($A8,入力!$W$6:$AH$15,2,FALSE)*入力!$I$69,0)+ROUNDDOWN(HLOOKUP($A8,入力!$W$6:$AH$15,3,FALSE)*入力!$I$69,0)+ROUNDDOWN(HLOOKUP($A8,入力!$W$6:$AH$15,4,FALSE)*入力!$I$69,0)+ROUNDDOWN(HLOOKUP($A8,入力!$W$6:$AH$15,5,FALSE)*入力!$I$69,0)+ROUNDDOWN(HLOOKUP($A8,入力!$W$6:$AH$15,6,FALSE)*入力!$I$69,0)+ROUNDDOWN(HLOOKUP($A8,入力!$W$6:$AH$15,7,FALSE)*入力!$I$69,0)+ROUNDDOWN(HLOOKUP($A8,入力!$W$6:$AH$15,8,FALSE)*入力!$I$69,0)+ROUNDDOWN(HLOOKUP($A8,入力!$W$6:$AH$15,9,FALSE)*入力!$I$69,0)+ROUNDDOWN(HLOOKUP($A8,入力!$W$6:$AH$15,10,FALSE)*入力!$I$69,0)</f>
        <v>0</v>
      </c>
      <c r="F8" t="e">
        <f>ROUNDDOWN(C8*入力!$I$70,0)</f>
        <v>#N/A</v>
      </c>
      <c r="G8" t="e">
        <f>ROUNDDOWN(D8*入力!$I$71,0)*IF(C8=0,0,1)</f>
        <v>#N/A</v>
      </c>
      <c r="H8" s="2" t="e">
        <f>IF(E8+F8+G8-入力!$B$69&lt;0,0,E8+F8+G8-入力!$B$69)</f>
        <v>#N/A</v>
      </c>
      <c r="I8" s="2" t="e">
        <f t="shared" si="0"/>
        <v>#N/A</v>
      </c>
      <c r="K8">
        <v>10</v>
      </c>
      <c r="L8">
        <f t="shared" si="1"/>
        <v>0</v>
      </c>
      <c r="M8">
        <f t="shared" si="2"/>
        <v>0</v>
      </c>
      <c r="N8">
        <f t="shared" si="3"/>
        <v>1</v>
      </c>
      <c r="O8">
        <f>ROUNDDOWN(HLOOKUP($A8,入力!$W$6:$AH$15,2,FALSE)*入力!$J$69,0)+ROUNDDOWN(HLOOKUP($A8,入力!$W$6:$AH$15,3,FALSE)*入力!$J$69,0)+ROUNDDOWN(HLOOKUP($A8,入力!$W$6:$AH$15,4,FALSE)*入力!$J$69,0)+ROUNDDOWN(HLOOKUP($A8,入力!$W$6:$AH$15,5,FALSE)*入力!$J$69,0)+ROUNDDOWN(HLOOKUP($A8,入力!$W$6:$AH$15,6,FALSE)*入力!$J$69,0)+ROUNDDOWN(HLOOKUP($A8,入力!$W$6:$AH$15,7,FALSE)*入力!$J$69,0)+ROUNDDOWN(HLOOKUP($A8,入力!$W$6:$AH$15,8,FALSE)*入力!$J$69,0)+ROUNDDOWN(HLOOKUP($A8,入力!$W$6:$AH$15,9,FALSE)*入力!$J$69,0)+ROUNDDOWN(HLOOKUP($A8,入力!$W$6:$AH$15,10,FALSE)*入力!$J$69,0)</f>
        <v>0</v>
      </c>
      <c r="P8" t="e">
        <f>ROUNDDOWN(M8*入力!$J$70,0)</f>
        <v>#N/A</v>
      </c>
      <c r="Q8" t="e">
        <f>ROUNDDOWN(N8*入力!$J$71,0)*IF(M8=0,0,1)</f>
        <v>#N/A</v>
      </c>
      <c r="R8" s="2" t="e">
        <f>IF(O8+P8+Q8-入力!$B$70&lt;0,0,O8+P8+Q8-入力!$B$70)</f>
        <v>#N/A</v>
      </c>
      <c r="S8" s="2" t="e">
        <f t="shared" si="4"/>
        <v>#N/A</v>
      </c>
      <c r="U8">
        <v>10</v>
      </c>
      <c r="V8">
        <f>HLOOKUP(U8,入力!$AJ$6:$AU$16,11,FALSE)</f>
        <v>0</v>
      </c>
      <c r="W8">
        <f>HLOOKUP(U8,入力!$E$6:$P$20,12,FALSE)</f>
        <v>0</v>
      </c>
      <c r="X8">
        <v>1</v>
      </c>
      <c r="Y8">
        <f>ROUNDDOWN(HLOOKUP($A8,入力!$AJ$6:$AU$15,2,FALSE)*入力!$K$69,0)+ROUNDDOWN(HLOOKUP($A8,入力!$AJ$6:$AU$15,3,FALSE)*入力!$K$69,0)+ROUNDDOWN(HLOOKUP($A8,入力!$AJ$6:$AU$15,4,FALSE)*入力!$K$69,0)+ROUNDDOWN(HLOOKUP($A8,入力!$AJ$6:$AU$15,5,FALSE)*入力!$K$69,0)+ROUNDDOWN(HLOOKUP($A8,入力!$AJ$6:$AU$15,6,FALSE)*入力!$K$69,0)+ROUNDDOWN(HLOOKUP($A8,入力!$AJ$6:$AU$15,7,FALSE)*入力!$K$69,0)+ROUNDDOWN(HLOOKUP($A8,入力!$AJ$6:$AU$15,8,FALSE)*入力!$K$69,0)+ROUNDDOWN(HLOOKUP($A8,入力!$AJ$6:$AU$15,9,FALSE)*入力!$K$69,0)+ROUNDDOWN(HLOOKUP($A8,入力!$AJ$6:$AU$15,10,FALSE)*入力!$K$69,0)</f>
        <v>0</v>
      </c>
      <c r="Z8" t="e">
        <f>ROUNDDOWN(W8*入力!$K$70,0)</f>
        <v>#N/A</v>
      </c>
      <c r="AA8" t="e">
        <f>ROUNDDOWN(X8*入力!$K$71,0)*IF(W8=0,0,1)</f>
        <v>#N/A</v>
      </c>
      <c r="AB8" s="2" t="e">
        <f>IF(Y8+Z8+AA8-入力!$B$71&lt;0,0,Y8+Z8+AA8-入力!$B$71)</f>
        <v>#N/A</v>
      </c>
      <c r="AC8" s="2" t="e">
        <f t="shared" si="5"/>
        <v>#N/A</v>
      </c>
    </row>
    <row r="9" spans="1:29">
      <c r="A9">
        <v>11</v>
      </c>
      <c r="B9">
        <f>HLOOKUP($A9,入力!$W$6:$AH$16,11,FALSE)</f>
        <v>0</v>
      </c>
      <c r="C9">
        <f>HLOOKUP(A9,入力!$E$6:$P$16,11,FALSE)</f>
        <v>0</v>
      </c>
      <c r="D9">
        <f>HLOOKUP(A9,入力!$W$19:$AH$20,2,FALSE)</f>
        <v>1</v>
      </c>
      <c r="E9">
        <f>ROUNDDOWN(HLOOKUP($A9,入力!$W$6:$AH$15,2,FALSE)*入力!$I$69,0)+ROUNDDOWN(HLOOKUP($A9,入力!$W$6:$AH$15,3,FALSE)*入力!$I$69,0)+ROUNDDOWN(HLOOKUP($A9,入力!$W$6:$AH$15,4,FALSE)*入力!$I$69,0)+ROUNDDOWN(HLOOKUP($A9,入力!$W$6:$AH$15,5,FALSE)*入力!$I$69,0)+ROUNDDOWN(HLOOKUP($A9,入力!$W$6:$AH$15,6,FALSE)*入力!$I$69,0)+ROUNDDOWN(HLOOKUP($A9,入力!$W$6:$AH$15,7,FALSE)*入力!$I$69,0)+ROUNDDOWN(HLOOKUP($A9,入力!$W$6:$AH$15,8,FALSE)*入力!$I$69,0)+ROUNDDOWN(HLOOKUP($A9,入力!$W$6:$AH$15,9,FALSE)*入力!$I$69,0)+ROUNDDOWN(HLOOKUP($A9,入力!$W$6:$AH$15,10,FALSE)*入力!$I$69,0)</f>
        <v>0</v>
      </c>
      <c r="F9" t="e">
        <f>ROUNDDOWN(C9*入力!$I$70,0)</f>
        <v>#N/A</v>
      </c>
      <c r="G9" t="e">
        <f>ROUNDDOWN(D9*入力!$I$71,0)*IF(C9=0,0,1)</f>
        <v>#N/A</v>
      </c>
      <c r="H9" s="2" t="e">
        <f>IF(E9+F9+G9-入力!$B$69&lt;0,0,E9+F9+G9-入力!$B$69)</f>
        <v>#N/A</v>
      </c>
      <c r="I9" s="2" t="e">
        <f t="shared" si="0"/>
        <v>#N/A</v>
      </c>
      <c r="K9">
        <v>11</v>
      </c>
      <c r="L9">
        <f t="shared" si="1"/>
        <v>0</v>
      </c>
      <c r="M9">
        <f t="shared" si="2"/>
        <v>0</v>
      </c>
      <c r="N9">
        <f t="shared" si="3"/>
        <v>1</v>
      </c>
      <c r="O9">
        <f>ROUNDDOWN(HLOOKUP($A9,入力!$W$6:$AH$15,2,FALSE)*入力!$J$69,0)+ROUNDDOWN(HLOOKUP($A9,入力!$W$6:$AH$15,3,FALSE)*入力!$J$69,0)+ROUNDDOWN(HLOOKUP($A9,入力!$W$6:$AH$15,4,FALSE)*入力!$J$69,0)+ROUNDDOWN(HLOOKUP($A9,入力!$W$6:$AH$15,5,FALSE)*入力!$J$69,0)+ROUNDDOWN(HLOOKUP($A9,入力!$W$6:$AH$15,6,FALSE)*入力!$J$69,0)+ROUNDDOWN(HLOOKUP($A9,入力!$W$6:$AH$15,7,FALSE)*入力!$J$69,0)+ROUNDDOWN(HLOOKUP($A9,入力!$W$6:$AH$15,8,FALSE)*入力!$J$69,0)+ROUNDDOWN(HLOOKUP($A9,入力!$W$6:$AH$15,9,FALSE)*入力!$J$69,0)+ROUNDDOWN(HLOOKUP($A9,入力!$W$6:$AH$15,10,FALSE)*入力!$J$69,0)</f>
        <v>0</v>
      </c>
      <c r="P9" t="e">
        <f>ROUNDDOWN(M9*入力!$J$70,0)</f>
        <v>#N/A</v>
      </c>
      <c r="Q9" t="e">
        <f>ROUNDDOWN(N9*入力!$J$71,0)*IF(M9=0,0,1)</f>
        <v>#N/A</v>
      </c>
      <c r="R9" s="2" t="e">
        <f>IF(O9+P9+Q9-入力!$B$70&lt;0,0,O9+P9+Q9-入力!$B$70)</f>
        <v>#N/A</v>
      </c>
      <c r="S9" s="2" t="e">
        <f t="shared" si="4"/>
        <v>#N/A</v>
      </c>
      <c r="U9">
        <v>11</v>
      </c>
      <c r="V9">
        <f>HLOOKUP(U9,入力!$AJ$6:$AU$16,11,FALSE)</f>
        <v>0</v>
      </c>
      <c r="W9">
        <f>HLOOKUP(U9,入力!$E$6:$P$20,12,FALSE)</f>
        <v>0</v>
      </c>
      <c r="X9">
        <v>1</v>
      </c>
      <c r="Y9">
        <f>ROUNDDOWN(HLOOKUP($A9,入力!$AJ$6:$AU$15,2,FALSE)*入力!$K$69,0)+ROUNDDOWN(HLOOKUP($A9,入力!$AJ$6:$AU$15,3,FALSE)*入力!$K$69,0)+ROUNDDOWN(HLOOKUP($A9,入力!$AJ$6:$AU$15,4,FALSE)*入力!$K$69,0)+ROUNDDOWN(HLOOKUP($A9,入力!$AJ$6:$AU$15,5,FALSE)*入力!$K$69,0)+ROUNDDOWN(HLOOKUP($A9,入力!$AJ$6:$AU$15,6,FALSE)*入力!$K$69,0)+ROUNDDOWN(HLOOKUP($A9,入力!$AJ$6:$AU$15,7,FALSE)*入力!$K$69,0)+ROUNDDOWN(HLOOKUP($A9,入力!$AJ$6:$AU$15,8,FALSE)*入力!$K$69,0)+ROUNDDOWN(HLOOKUP($A9,入力!$AJ$6:$AU$15,9,FALSE)*入力!$K$69,0)+ROUNDDOWN(HLOOKUP($A9,入力!$AJ$6:$AU$15,10,FALSE)*入力!$K$69,0)</f>
        <v>0</v>
      </c>
      <c r="Z9" t="e">
        <f>ROUNDDOWN(W9*入力!$K$70,0)</f>
        <v>#N/A</v>
      </c>
      <c r="AA9" t="e">
        <f>ROUNDDOWN(X9*入力!$K$71,0)*IF(W9=0,0,1)</f>
        <v>#N/A</v>
      </c>
      <c r="AB9" s="2" t="e">
        <f>IF(Y9+Z9+AA9-入力!$B$71&lt;0,0,Y9+Z9+AA9-入力!$B$71)</f>
        <v>#N/A</v>
      </c>
      <c r="AC9" s="2" t="e">
        <f t="shared" si="5"/>
        <v>#N/A</v>
      </c>
    </row>
    <row r="10" spans="1:29">
      <c r="A10">
        <v>12</v>
      </c>
      <c r="B10">
        <f>HLOOKUP($A10,入力!$W$6:$AH$16,11,FALSE)</f>
        <v>0</v>
      </c>
      <c r="C10">
        <f>HLOOKUP(A10,入力!$E$6:$P$16,11,FALSE)</f>
        <v>0</v>
      </c>
      <c r="D10">
        <f>HLOOKUP(A10,入力!$W$19:$AH$20,2,FALSE)</f>
        <v>1</v>
      </c>
      <c r="E10">
        <f>ROUNDDOWN(HLOOKUP($A10,入力!$W$6:$AH$15,2,FALSE)*入力!$I$69,0)+ROUNDDOWN(HLOOKUP($A10,入力!$W$6:$AH$15,3,FALSE)*入力!$I$69,0)+ROUNDDOWN(HLOOKUP($A10,入力!$W$6:$AH$15,4,FALSE)*入力!$I$69,0)+ROUNDDOWN(HLOOKUP($A10,入力!$W$6:$AH$15,5,FALSE)*入力!$I$69,0)+ROUNDDOWN(HLOOKUP($A10,入力!$W$6:$AH$15,6,FALSE)*入力!$I$69,0)+ROUNDDOWN(HLOOKUP($A10,入力!$W$6:$AH$15,7,FALSE)*入力!$I$69,0)+ROUNDDOWN(HLOOKUP($A10,入力!$W$6:$AH$15,8,FALSE)*入力!$I$69,0)+ROUNDDOWN(HLOOKUP($A10,入力!$W$6:$AH$15,9,FALSE)*入力!$I$69,0)+ROUNDDOWN(HLOOKUP($A10,入力!$W$6:$AH$15,10,FALSE)*入力!$I$69,0)</f>
        <v>0</v>
      </c>
      <c r="F10" t="e">
        <f>ROUNDDOWN(C10*入力!$I$70,0)</f>
        <v>#N/A</v>
      </c>
      <c r="G10" t="e">
        <f>ROUNDDOWN(D10*入力!$I$71,0)*IF(C10=0,0,1)</f>
        <v>#N/A</v>
      </c>
      <c r="H10" s="2" t="e">
        <f>IF(E10+F10+G10-入力!$B$69&lt;0,0,E10+F10+G10-入力!$B$69)</f>
        <v>#N/A</v>
      </c>
      <c r="I10" s="2" t="e">
        <f t="shared" si="0"/>
        <v>#N/A</v>
      </c>
      <c r="K10">
        <v>12</v>
      </c>
      <c r="L10">
        <f t="shared" si="1"/>
        <v>0</v>
      </c>
      <c r="M10">
        <f t="shared" si="2"/>
        <v>0</v>
      </c>
      <c r="N10">
        <f t="shared" si="3"/>
        <v>1</v>
      </c>
      <c r="O10">
        <f>ROUNDDOWN(HLOOKUP($A10,入力!$W$6:$AH$15,2,FALSE)*入力!$J$69,0)+ROUNDDOWN(HLOOKUP($A10,入力!$W$6:$AH$15,3,FALSE)*入力!$J$69,0)+ROUNDDOWN(HLOOKUP($A10,入力!$W$6:$AH$15,4,FALSE)*入力!$J$69,0)+ROUNDDOWN(HLOOKUP($A10,入力!$W$6:$AH$15,5,FALSE)*入力!$J$69,0)+ROUNDDOWN(HLOOKUP($A10,入力!$W$6:$AH$15,6,FALSE)*入力!$J$69,0)+ROUNDDOWN(HLOOKUP($A10,入力!$W$6:$AH$15,7,FALSE)*入力!$J$69,0)+ROUNDDOWN(HLOOKUP($A10,入力!$W$6:$AH$15,8,FALSE)*入力!$J$69,0)+ROUNDDOWN(HLOOKUP($A10,入力!$W$6:$AH$15,9,FALSE)*入力!$J$69,0)+ROUNDDOWN(HLOOKUP($A10,入力!$W$6:$AH$15,10,FALSE)*入力!$J$69,0)</f>
        <v>0</v>
      </c>
      <c r="P10" t="e">
        <f>ROUNDDOWN(M10*入力!$J$70,0)</f>
        <v>#N/A</v>
      </c>
      <c r="Q10" t="e">
        <f>ROUNDDOWN(N10*入力!$J$71,0)*IF(M10=0,0,1)</f>
        <v>#N/A</v>
      </c>
      <c r="R10" s="2" t="e">
        <f>IF(O10+P10+Q10-入力!$B$70&lt;0,0,O10+P10+Q10-入力!$B$70)</f>
        <v>#N/A</v>
      </c>
      <c r="S10" s="2" t="e">
        <f t="shared" si="4"/>
        <v>#N/A</v>
      </c>
      <c r="U10">
        <v>12</v>
      </c>
      <c r="V10">
        <f>HLOOKUP(U10,入力!$AJ$6:$AU$16,11,FALSE)</f>
        <v>0</v>
      </c>
      <c r="W10">
        <f>HLOOKUP(U10,入力!$E$6:$P$20,12,FALSE)</f>
        <v>0</v>
      </c>
      <c r="X10">
        <v>1</v>
      </c>
      <c r="Y10">
        <f>ROUNDDOWN(HLOOKUP($A10,入力!$AJ$6:$AU$15,2,FALSE)*入力!$K$69,0)+ROUNDDOWN(HLOOKUP($A10,入力!$AJ$6:$AU$15,3,FALSE)*入力!$K$69,0)+ROUNDDOWN(HLOOKUP($A10,入力!$AJ$6:$AU$15,4,FALSE)*入力!$K$69,0)+ROUNDDOWN(HLOOKUP($A10,入力!$AJ$6:$AU$15,5,FALSE)*入力!$K$69,0)+ROUNDDOWN(HLOOKUP($A10,入力!$AJ$6:$AU$15,6,FALSE)*入力!$K$69,0)+ROUNDDOWN(HLOOKUP($A10,入力!$AJ$6:$AU$15,7,FALSE)*入力!$K$69,0)+ROUNDDOWN(HLOOKUP($A10,入力!$AJ$6:$AU$15,8,FALSE)*入力!$K$69,0)+ROUNDDOWN(HLOOKUP($A10,入力!$AJ$6:$AU$15,9,FALSE)*入力!$K$69,0)+ROUNDDOWN(HLOOKUP($A10,入力!$AJ$6:$AU$15,10,FALSE)*入力!$K$69,0)</f>
        <v>0</v>
      </c>
      <c r="Z10" t="e">
        <f>ROUNDDOWN(W10*入力!$K$70,0)</f>
        <v>#N/A</v>
      </c>
      <c r="AA10" t="e">
        <f>ROUNDDOWN(X10*入力!$K$71,0)*IF(W10=0,0,1)</f>
        <v>#N/A</v>
      </c>
      <c r="AB10" s="2" t="e">
        <f>IF(Y10+Z10+AA10-入力!$B$71&lt;0,0,Y10+Z10+AA10-入力!$B$71)</f>
        <v>#N/A</v>
      </c>
      <c r="AC10" s="2" t="e">
        <f t="shared" si="5"/>
        <v>#N/A</v>
      </c>
    </row>
    <row r="11" spans="1:29">
      <c r="A11">
        <v>1</v>
      </c>
      <c r="B11">
        <f>HLOOKUP($A11,入力!$W$6:$AH$16,11,FALSE)</f>
        <v>0</v>
      </c>
      <c r="C11">
        <f>HLOOKUP(A11,入力!$E$6:$P$16,11,FALSE)</f>
        <v>0</v>
      </c>
      <c r="D11">
        <f>HLOOKUP(A11,入力!$W$19:$AH$20,2,FALSE)</f>
        <v>1</v>
      </c>
      <c r="E11">
        <f>ROUNDDOWN(HLOOKUP($A11,入力!$W$6:$AH$15,2,FALSE)*入力!$I$69,0)+ROUNDDOWN(HLOOKUP($A11,入力!$W$6:$AH$15,3,FALSE)*入力!$I$69,0)+ROUNDDOWN(HLOOKUP($A11,入力!$W$6:$AH$15,4,FALSE)*入力!$I$69,0)+ROUNDDOWN(HLOOKUP($A11,入力!$W$6:$AH$15,5,FALSE)*入力!$I$69,0)+ROUNDDOWN(HLOOKUP($A11,入力!$W$6:$AH$15,6,FALSE)*入力!$I$69,0)+ROUNDDOWN(HLOOKUP($A11,入力!$W$6:$AH$15,7,FALSE)*入力!$I$69,0)+ROUNDDOWN(HLOOKUP($A11,入力!$W$6:$AH$15,8,FALSE)*入力!$I$69,0)+ROUNDDOWN(HLOOKUP($A11,入力!$W$6:$AH$15,9,FALSE)*入力!$I$69,0)+ROUNDDOWN(HLOOKUP($A11,入力!$W$6:$AH$15,10,FALSE)*入力!$I$69,0)</f>
        <v>0</v>
      </c>
      <c r="F11" t="e">
        <f>ROUNDDOWN(C11*入力!$I$70,0)</f>
        <v>#N/A</v>
      </c>
      <c r="G11" t="e">
        <f>ROUNDDOWN(D11*入力!$I$71,0)*IF(C11=0,0,1)</f>
        <v>#N/A</v>
      </c>
      <c r="H11" s="2" t="e">
        <f>IF(E11+F11+G11-入力!$B$69&lt;0,0,E11+F11+G11-入力!$B$69)</f>
        <v>#N/A</v>
      </c>
      <c r="I11" s="2" t="e">
        <f t="shared" si="0"/>
        <v>#N/A</v>
      </c>
      <c r="K11">
        <v>1</v>
      </c>
      <c r="L11">
        <f t="shared" si="1"/>
        <v>0</v>
      </c>
      <c r="M11">
        <f t="shared" si="2"/>
        <v>0</v>
      </c>
      <c r="N11">
        <f t="shared" si="3"/>
        <v>1</v>
      </c>
      <c r="O11">
        <f>ROUNDDOWN(HLOOKUP($A11,入力!$W$6:$AH$15,2,FALSE)*入力!$J$69,0)+ROUNDDOWN(HLOOKUP($A11,入力!$W$6:$AH$15,3,FALSE)*入力!$J$69,0)+ROUNDDOWN(HLOOKUP($A11,入力!$W$6:$AH$15,4,FALSE)*入力!$J$69,0)+ROUNDDOWN(HLOOKUP($A11,入力!$W$6:$AH$15,5,FALSE)*入力!$J$69,0)+ROUNDDOWN(HLOOKUP($A11,入力!$W$6:$AH$15,6,FALSE)*入力!$J$69,0)+ROUNDDOWN(HLOOKUP($A11,入力!$W$6:$AH$15,7,FALSE)*入力!$J$69,0)+ROUNDDOWN(HLOOKUP($A11,入力!$W$6:$AH$15,8,FALSE)*入力!$J$69,0)+ROUNDDOWN(HLOOKUP($A11,入力!$W$6:$AH$15,9,FALSE)*入力!$J$69,0)+ROUNDDOWN(HLOOKUP($A11,入力!$W$6:$AH$15,10,FALSE)*入力!$J$69,0)</f>
        <v>0</v>
      </c>
      <c r="P11" t="e">
        <f>ROUNDDOWN(M11*入力!$J$70,0)</f>
        <v>#N/A</v>
      </c>
      <c r="Q11" t="e">
        <f>ROUNDDOWN(N11*入力!$J$71,0)*IF(M11=0,0,1)</f>
        <v>#N/A</v>
      </c>
      <c r="R11" s="2" t="e">
        <f>IF(O11+P11+Q11-入力!$B$70&lt;0,0,O11+P11+Q11-入力!$B$70)</f>
        <v>#N/A</v>
      </c>
      <c r="S11" s="2" t="e">
        <f t="shared" si="4"/>
        <v>#N/A</v>
      </c>
      <c r="U11">
        <v>1</v>
      </c>
      <c r="V11">
        <f>HLOOKUP(U11,入力!$AJ$6:$AU$16,11,FALSE)</f>
        <v>0</v>
      </c>
      <c r="W11">
        <f>HLOOKUP(U11,入力!$E$6:$P$20,12,FALSE)</f>
        <v>0</v>
      </c>
      <c r="X11">
        <v>1</v>
      </c>
      <c r="Y11">
        <f>ROUNDDOWN(HLOOKUP($A11,入力!$AJ$6:$AU$15,2,FALSE)*入力!$K$69,0)+ROUNDDOWN(HLOOKUP($A11,入力!$AJ$6:$AU$15,3,FALSE)*入力!$K$69,0)+ROUNDDOWN(HLOOKUP($A11,入力!$AJ$6:$AU$15,4,FALSE)*入力!$K$69,0)+ROUNDDOWN(HLOOKUP($A11,入力!$AJ$6:$AU$15,5,FALSE)*入力!$K$69,0)+ROUNDDOWN(HLOOKUP($A11,入力!$AJ$6:$AU$15,6,FALSE)*入力!$K$69,0)+ROUNDDOWN(HLOOKUP($A11,入力!$AJ$6:$AU$15,7,FALSE)*入力!$K$69,0)+ROUNDDOWN(HLOOKUP($A11,入力!$AJ$6:$AU$15,8,FALSE)*入力!$K$69,0)+ROUNDDOWN(HLOOKUP($A11,入力!$AJ$6:$AU$15,9,FALSE)*入力!$K$69,0)+ROUNDDOWN(HLOOKUP($A11,入力!$AJ$6:$AU$15,10,FALSE)*入力!$K$69,0)</f>
        <v>0</v>
      </c>
      <c r="Z11" t="e">
        <f>ROUNDDOWN(W11*入力!$K$70,0)</f>
        <v>#N/A</v>
      </c>
      <c r="AA11" t="e">
        <f>ROUNDDOWN(X11*入力!$K$71,0)*IF(W11=0,0,1)</f>
        <v>#N/A</v>
      </c>
      <c r="AB11" s="2" t="e">
        <f>IF(Y11+Z11+AA11-入力!$B$71&lt;0,0,Y11+Z11+AA11-入力!$B$71)</f>
        <v>#N/A</v>
      </c>
      <c r="AC11" s="2" t="e">
        <f t="shared" si="5"/>
        <v>#N/A</v>
      </c>
    </row>
    <row r="12" spans="1:29">
      <c r="A12">
        <v>2</v>
      </c>
      <c r="B12">
        <f>HLOOKUP($A12,入力!$W$6:$AH$16,11,FALSE)</f>
        <v>0</v>
      </c>
      <c r="C12">
        <f>HLOOKUP(A12,入力!$E$6:$P$16,11,FALSE)</f>
        <v>0</v>
      </c>
      <c r="D12">
        <f>HLOOKUP(A12,入力!$W$19:$AH$20,2,FALSE)</f>
        <v>1</v>
      </c>
      <c r="E12">
        <f>ROUNDDOWN(HLOOKUP($A12,入力!$W$6:$AH$15,2,FALSE)*入力!$I$69,0)+ROUNDDOWN(HLOOKUP($A12,入力!$W$6:$AH$15,3,FALSE)*入力!$I$69,0)+ROUNDDOWN(HLOOKUP($A12,入力!$W$6:$AH$15,4,FALSE)*入力!$I$69,0)+ROUNDDOWN(HLOOKUP($A12,入力!$W$6:$AH$15,5,FALSE)*入力!$I$69,0)+ROUNDDOWN(HLOOKUP($A12,入力!$W$6:$AH$15,6,FALSE)*入力!$I$69,0)+ROUNDDOWN(HLOOKUP($A12,入力!$W$6:$AH$15,7,FALSE)*入力!$I$69,0)+ROUNDDOWN(HLOOKUP($A12,入力!$W$6:$AH$15,8,FALSE)*入力!$I$69,0)+ROUNDDOWN(HLOOKUP($A12,入力!$W$6:$AH$15,9,FALSE)*入力!$I$69,0)+ROUNDDOWN(HLOOKUP($A12,入力!$W$6:$AH$15,10,FALSE)*入力!$I$69,0)</f>
        <v>0</v>
      </c>
      <c r="F12" t="e">
        <f>ROUNDDOWN(C12*入力!$I$70,0)</f>
        <v>#N/A</v>
      </c>
      <c r="G12" t="e">
        <f>ROUNDDOWN(D12*入力!$I$71,0)*IF(C12=0,0,1)</f>
        <v>#N/A</v>
      </c>
      <c r="H12" s="2" t="e">
        <f>IF(E12+F12+G12-入力!$B$69&lt;0,0,E12+F12+G12-入力!$B$69)</f>
        <v>#N/A</v>
      </c>
      <c r="I12" s="2" t="e">
        <f t="shared" si="0"/>
        <v>#N/A</v>
      </c>
      <c r="K12">
        <v>2</v>
      </c>
      <c r="L12">
        <f t="shared" si="1"/>
        <v>0</v>
      </c>
      <c r="M12">
        <f t="shared" si="2"/>
        <v>0</v>
      </c>
      <c r="N12">
        <f t="shared" si="3"/>
        <v>1</v>
      </c>
      <c r="O12">
        <f>ROUNDDOWN(HLOOKUP($A12,入力!$W$6:$AH$15,2,FALSE)*入力!$J$69,0)+ROUNDDOWN(HLOOKUP($A12,入力!$W$6:$AH$15,3,FALSE)*入力!$J$69,0)+ROUNDDOWN(HLOOKUP($A12,入力!$W$6:$AH$15,4,FALSE)*入力!$J$69,0)+ROUNDDOWN(HLOOKUP($A12,入力!$W$6:$AH$15,5,FALSE)*入力!$J$69,0)+ROUNDDOWN(HLOOKUP($A12,入力!$W$6:$AH$15,6,FALSE)*入力!$J$69,0)+ROUNDDOWN(HLOOKUP($A12,入力!$W$6:$AH$15,7,FALSE)*入力!$J$69,0)+ROUNDDOWN(HLOOKUP($A12,入力!$W$6:$AH$15,8,FALSE)*入力!$J$69,0)+ROUNDDOWN(HLOOKUP($A12,入力!$W$6:$AH$15,9,FALSE)*入力!$J$69,0)+ROUNDDOWN(HLOOKUP($A12,入力!$W$6:$AH$15,10,FALSE)*入力!$J$69,0)</f>
        <v>0</v>
      </c>
      <c r="P12" t="e">
        <f>ROUNDDOWN(M12*入力!$J$70,0)</f>
        <v>#N/A</v>
      </c>
      <c r="Q12" t="e">
        <f>ROUNDDOWN(N12*入力!$J$71,0)*IF(M12=0,0,1)</f>
        <v>#N/A</v>
      </c>
      <c r="R12" s="2" t="e">
        <f>IF(O12+P12+Q12-入力!$B$70&lt;0,0,O12+P12+Q12-入力!$B$70)</f>
        <v>#N/A</v>
      </c>
      <c r="S12" s="2" t="e">
        <f t="shared" si="4"/>
        <v>#N/A</v>
      </c>
      <c r="U12">
        <v>2</v>
      </c>
      <c r="V12">
        <f>HLOOKUP(U12,入力!$AJ$6:$AU$16,11,FALSE)</f>
        <v>0</v>
      </c>
      <c r="W12">
        <f>HLOOKUP(U12,入力!$E$6:$P$20,12,FALSE)</f>
        <v>0</v>
      </c>
      <c r="X12">
        <v>1</v>
      </c>
      <c r="Y12">
        <f>ROUNDDOWN(HLOOKUP($A12,入力!$AJ$6:$AU$15,2,FALSE)*入力!$K$69,0)+ROUNDDOWN(HLOOKUP($A12,入力!$AJ$6:$AU$15,3,FALSE)*入力!$K$69,0)+ROUNDDOWN(HLOOKUP($A12,入力!$AJ$6:$AU$15,4,FALSE)*入力!$K$69,0)+ROUNDDOWN(HLOOKUP($A12,入力!$AJ$6:$AU$15,5,FALSE)*入力!$K$69,0)+ROUNDDOWN(HLOOKUP($A12,入力!$AJ$6:$AU$15,6,FALSE)*入力!$K$69,0)+ROUNDDOWN(HLOOKUP($A12,入力!$AJ$6:$AU$15,7,FALSE)*入力!$K$69,0)+ROUNDDOWN(HLOOKUP($A12,入力!$AJ$6:$AU$15,8,FALSE)*入力!$K$69,0)+ROUNDDOWN(HLOOKUP($A12,入力!$AJ$6:$AU$15,9,FALSE)*入力!$K$69,0)+ROUNDDOWN(HLOOKUP($A12,入力!$AJ$6:$AU$15,10,FALSE)*入力!$K$69,0)</f>
        <v>0</v>
      </c>
      <c r="Z12" t="e">
        <f>ROUNDDOWN(W12*入力!$K$70,0)</f>
        <v>#N/A</v>
      </c>
      <c r="AA12" t="e">
        <f>ROUNDDOWN(X12*入力!$K$71,0)*IF(W12=0,0,1)</f>
        <v>#N/A</v>
      </c>
      <c r="AB12" s="2" t="e">
        <f>IF(Y12+Z12+AA12-入力!$B$71&lt;0,0,Y12+Z12+AA12-入力!$B$71)</f>
        <v>#N/A</v>
      </c>
      <c r="AC12" s="2" t="e">
        <f t="shared" si="5"/>
        <v>#N/A</v>
      </c>
    </row>
    <row r="13" spans="1:29">
      <c r="A13">
        <v>3</v>
      </c>
      <c r="B13">
        <f>HLOOKUP($A13,入力!$W$6:$AH$16,11,FALSE)</f>
        <v>0</v>
      </c>
      <c r="C13">
        <f>HLOOKUP(A13,入力!$E$6:$P$16,11,FALSE)</f>
        <v>0</v>
      </c>
      <c r="D13">
        <f>HLOOKUP(A13,入力!$W$19:$AH$20,2,FALSE)</f>
        <v>1</v>
      </c>
      <c r="E13">
        <f>ROUNDDOWN(HLOOKUP($A13,入力!$W$6:$AH$15,2,FALSE)*入力!$I$69,0)+ROUNDDOWN(HLOOKUP($A13,入力!$W$6:$AH$15,3,FALSE)*入力!$I$69,0)+ROUNDDOWN(HLOOKUP($A13,入力!$W$6:$AH$15,4,FALSE)*入力!$I$69,0)+ROUNDDOWN(HLOOKUP($A13,入力!$W$6:$AH$15,5,FALSE)*入力!$I$69,0)+ROUNDDOWN(HLOOKUP($A13,入力!$W$6:$AH$15,6,FALSE)*入力!$I$69,0)+ROUNDDOWN(HLOOKUP($A13,入力!$W$6:$AH$15,7,FALSE)*入力!$I$69,0)+ROUNDDOWN(HLOOKUP($A13,入力!$W$6:$AH$15,8,FALSE)*入力!$I$69,0)+ROUNDDOWN(HLOOKUP($A13,入力!$W$6:$AH$15,9,FALSE)*入力!$I$69,0)+ROUNDDOWN(HLOOKUP($A13,入力!$W$6:$AH$15,10,FALSE)*入力!$I$69,0)</f>
        <v>0</v>
      </c>
      <c r="F13" t="e">
        <f>ROUNDDOWN(C13*入力!$I$70,0)</f>
        <v>#N/A</v>
      </c>
      <c r="G13" t="e">
        <f>ROUNDDOWN(D13*入力!$I$71,0)*IF(C13=0,0,1)</f>
        <v>#N/A</v>
      </c>
      <c r="H13" s="2" t="e">
        <f>IF(E13+F13+G13-入力!$B$69&lt;0,0,E13+F13+G13-入力!$B$69)</f>
        <v>#N/A</v>
      </c>
      <c r="I13" s="2" t="e">
        <f t="shared" si="0"/>
        <v>#N/A</v>
      </c>
      <c r="K13">
        <v>3</v>
      </c>
      <c r="L13">
        <f t="shared" si="1"/>
        <v>0</v>
      </c>
      <c r="M13">
        <f t="shared" si="2"/>
        <v>0</v>
      </c>
      <c r="N13">
        <f t="shared" si="3"/>
        <v>1</v>
      </c>
      <c r="O13">
        <f>ROUNDDOWN(HLOOKUP($A13,入力!$W$6:$AH$15,2,FALSE)*入力!$J$69,0)+ROUNDDOWN(HLOOKUP($A13,入力!$W$6:$AH$15,3,FALSE)*入力!$J$69,0)+ROUNDDOWN(HLOOKUP($A13,入力!$W$6:$AH$15,4,FALSE)*入力!$J$69,0)+ROUNDDOWN(HLOOKUP($A13,入力!$W$6:$AH$15,5,FALSE)*入力!$J$69,0)+ROUNDDOWN(HLOOKUP($A13,入力!$W$6:$AH$15,6,FALSE)*入力!$J$69,0)+ROUNDDOWN(HLOOKUP($A13,入力!$W$6:$AH$15,7,FALSE)*入力!$J$69,0)+ROUNDDOWN(HLOOKUP($A13,入力!$W$6:$AH$15,8,FALSE)*入力!$J$69,0)+ROUNDDOWN(HLOOKUP($A13,入力!$W$6:$AH$15,9,FALSE)*入力!$J$69,0)+ROUNDDOWN(HLOOKUP($A13,入力!$W$6:$AH$15,10,FALSE)*入力!$J$69,0)</f>
        <v>0</v>
      </c>
      <c r="P13" t="e">
        <f>ROUNDDOWN(M13*入力!$J$70,0)</f>
        <v>#N/A</v>
      </c>
      <c r="Q13" t="e">
        <f>ROUNDDOWN(N13*入力!$J$71,0)*IF(M13=0,0,1)</f>
        <v>#N/A</v>
      </c>
      <c r="R13" s="2" t="e">
        <f>IF(O13+P13+Q13-入力!$B$70&lt;0,0,O13+P13+Q13-入力!$B$70)</f>
        <v>#N/A</v>
      </c>
      <c r="S13" s="2" t="e">
        <f t="shared" si="4"/>
        <v>#N/A</v>
      </c>
      <c r="U13">
        <v>3</v>
      </c>
      <c r="V13">
        <f>HLOOKUP(U13,入力!$AJ$6:$AU$16,11,FALSE)</f>
        <v>0</v>
      </c>
      <c r="W13">
        <f>HLOOKUP(U13,入力!$E$6:$P$20,12,FALSE)</f>
        <v>0</v>
      </c>
      <c r="X13">
        <v>1</v>
      </c>
      <c r="Y13">
        <f>ROUNDDOWN(HLOOKUP($A13,入力!$AJ$6:$AU$15,2,FALSE)*入力!$K$69,0)+ROUNDDOWN(HLOOKUP($A13,入力!$AJ$6:$AU$15,3,FALSE)*入力!$K$69,0)+ROUNDDOWN(HLOOKUP($A13,入力!$AJ$6:$AU$15,4,FALSE)*入力!$K$69,0)+ROUNDDOWN(HLOOKUP($A13,入力!$AJ$6:$AU$15,5,FALSE)*入力!$K$69,0)+ROUNDDOWN(HLOOKUP($A13,入力!$AJ$6:$AU$15,6,FALSE)*入力!$K$69,0)+ROUNDDOWN(HLOOKUP($A13,入力!$AJ$6:$AU$15,7,FALSE)*入力!$K$69,0)+ROUNDDOWN(HLOOKUP($A13,入力!$AJ$6:$AU$15,8,FALSE)*入力!$K$69,0)+ROUNDDOWN(HLOOKUP($A13,入力!$AJ$6:$AU$15,9,FALSE)*入力!$K$69,0)+ROUNDDOWN(HLOOKUP($A13,入力!$AJ$6:$AU$15,10,FALSE)*入力!$K$69,0)</f>
        <v>0</v>
      </c>
      <c r="Z13" t="e">
        <f>ROUNDDOWN(W13*入力!$K$70,0)</f>
        <v>#N/A</v>
      </c>
      <c r="AA13" t="e">
        <f>ROUNDDOWN(X13*入力!$K$71,0)*IF(W13=0,0,1)</f>
        <v>#N/A</v>
      </c>
      <c r="AB13" s="2" t="e">
        <f>IF(Y13+Z13+AA13-入力!$B$71&lt;0,0,Y13+Z13+AA13-入力!$B$71)</f>
        <v>#N/A</v>
      </c>
      <c r="AC13" s="2" t="e">
        <f t="shared" si="5"/>
        <v>#N/A</v>
      </c>
    </row>
    <row r="14" spans="1:29">
      <c r="I14" s="2" t="e">
        <f>ROUNDDOWN(SUM(I2:I13)/12,0)</f>
        <v>#N/A</v>
      </c>
      <c r="S14" s="2" t="e">
        <f>ROUNDDOWN(SUM(S2:S13)/12,0)</f>
        <v>#N/A</v>
      </c>
      <c r="AC14" s="2" t="e">
        <f>ROUNDDOWN(SUM(AC2:AC13)/12,0)</f>
        <v>#N/A</v>
      </c>
    </row>
    <row r="15" spans="1:29">
      <c r="E15" t="s">
        <v>13</v>
      </c>
    </row>
  </sheetData>
  <sheetProtection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vt:lpstr>
      <vt:lpstr>月別計算</vt:lpstr>
      <vt:lpstr>入力!Print_Area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柏原市</cp:lastModifiedBy>
  <cp:lastPrinted>2018-03-27T07:57:28Z</cp:lastPrinted>
  <dcterms:created xsi:type="dcterms:W3CDTF">2013-06-13T01:18:09Z</dcterms:created>
  <dcterms:modified xsi:type="dcterms:W3CDTF">2018-04-12T07:58:16Z</dcterms:modified>
</cp:coreProperties>
</file>